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3" l="1"/>
  <c r="H26" i="3"/>
  <c r="H28" i="3"/>
  <c r="G28" i="3"/>
  <c r="H27" i="3"/>
  <c r="G27" i="3"/>
  <c r="H22" i="3" l="1"/>
  <c r="G22" i="3"/>
  <c r="P23" i="3"/>
  <c r="O23" i="3"/>
  <c r="P22" i="3"/>
  <c r="O22" i="3"/>
  <c r="P21" i="3"/>
  <c r="O21" i="3"/>
  <c r="R20" i="3"/>
  <c r="Q20" i="3"/>
  <c r="P20" i="3"/>
  <c r="O20" i="3"/>
  <c r="K20" i="3"/>
  <c r="N20" i="3"/>
  <c r="N21" i="3"/>
  <c r="J20" i="3"/>
  <c r="I20" i="3"/>
  <c r="H20" i="3"/>
  <c r="G20" i="3"/>
  <c r="H24" i="3" l="1"/>
  <c r="G24" i="3"/>
  <c r="H23" i="3"/>
  <c r="L20" i="3"/>
  <c r="R21" i="3" l="1"/>
  <c r="Q21" i="3"/>
  <c r="K21" i="3"/>
  <c r="J21" i="3"/>
  <c r="I21" i="3"/>
  <c r="H21" i="3"/>
  <c r="G21" i="3"/>
  <c r="L21" i="2" l="1"/>
  <c r="K21" i="2"/>
  <c r="J21" i="2"/>
  <c r="I21" i="2"/>
  <c r="H21" i="2"/>
  <c r="G21" i="2"/>
  <c r="F21" i="2"/>
  <c r="N23" i="2" l="1"/>
  <c r="K23" i="2"/>
  <c r="J23" i="2"/>
  <c r="G23" i="2"/>
  <c r="F23" i="2"/>
  <c r="N21" i="2" l="1"/>
  <c r="R23" i="3"/>
  <c r="Q23" i="3"/>
  <c r="N22" i="3"/>
  <c r="K22" i="3"/>
  <c r="J22" i="3"/>
  <c r="I22" i="3"/>
  <c r="G23" i="3" l="1"/>
  <c r="K27" i="3" l="1"/>
  <c r="J27" i="3"/>
  <c r="I27" i="3"/>
  <c r="R24" i="3" l="1"/>
  <c r="Q24" i="3"/>
  <c r="L25" i="3"/>
  <c r="J25" i="3"/>
  <c r="I25" i="3"/>
  <c r="H25" i="3"/>
  <c r="G25" i="3"/>
  <c r="R22" i="3" l="1"/>
  <c r="Q22" i="3"/>
  <c r="M21" i="3" l="1"/>
  <c r="L21" i="3"/>
  <c r="I23" i="2" l="1"/>
  <c r="Q28" i="2"/>
  <c r="H23" i="2" l="1"/>
  <c r="I25" i="2" l="1"/>
  <c r="H25" i="2"/>
  <c r="G25" i="2" l="1"/>
  <c r="F25" i="2"/>
  <c r="N28" i="2" l="1"/>
  <c r="K28" i="2"/>
  <c r="J28" i="2"/>
  <c r="G28" i="2"/>
  <c r="F28" i="2"/>
  <c r="I26" i="2"/>
  <c r="H26" i="2"/>
  <c r="G26" i="2"/>
  <c r="F26" i="2"/>
  <c r="L23" i="2"/>
  <c r="M21" i="2"/>
  <c r="N26" i="2" l="1"/>
  <c r="K26" i="2"/>
  <c r="J26" i="2"/>
  <c r="F30" i="2" l="1"/>
  <c r="G30" i="2"/>
  <c r="B24" i="3" l="1"/>
  <c r="N30" i="2" l="1"/>
  <c r="M30" i="2"/>
  <c r="L30" i="2"/>
  <c r="K30" i="2"/>
  <c r="J30" i="2"/>
  <c r="I30" i="2"/>
  <c r="H30" i="2"/>
  <c r="H34" i="3" l="1"/>
  <c r="G34" i="3" l="1"/>
  <c r="R34" i="3" l="1"/>
  <c r="Q34" i="3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<sst xmlns="http://schemas.openxmlformats.org/spreadsheetml/2006/main" count="127" uniqueCount="72">
  <si>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</si>
  <si>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</si>
  <si>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</si>
  <si>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</si>
  <si>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</si>
  <si>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</si>
  <si>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</si>
  <si>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</si>
  <si>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</si>
  <si>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</si>
  <si>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</si>
  <si>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</si>
  <si>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</si>
  <si>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</si>
  <si>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</si>
  <si>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</si>
  <si>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</si>
  <si>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</si>
  <si>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</si>
  <si>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</si>
  <si>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</si>
  <si>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</si>
  <si>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</si>
  <si>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</si>
  <si>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</si>
  <si>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</si>
  <si>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</si>
  <si>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</si>
  <si>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</si>
  <si>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</si>
  <si>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</si>
  <si>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</si>
  <si>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</si>
  <si>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</si>
  <si>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</si>
  <si>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</si>
  <si>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</si>
  <si>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</si>
  <si>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</si>
  <si>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</si>
  <si>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</si>
  <si>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</si>
  <si>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</si>
  <si>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</si>
  <si>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</si>
  <si>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</si>
  <si>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</si>
  <si>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</si>
  <si>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</si>
  <si>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</si>
  <si>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</si>
  <si>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</si>
  <si>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</si>
  <si>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</si>
  <si>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</si>
  <si>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</si>
  <si>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</si>
  <si>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</si>
  <si>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</si>
  <si>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</si>
  <si>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</si>
  <si>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</si>
  <si>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</si>
  <si>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</si>
  <si>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</si>
  <si>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</si>
  <si>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</si>
  <si>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</si>
  <si>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</si>
  <si>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              АО "Газпром газораспределение Краснодар"</t>
  </si>
  <si>
    <t>август 2020 г.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</si>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</sst>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3" borderId="33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vertical="center"/>
    </xf>
    <xf numFmtId="0" fontId="1" fillId="0" borderId="35" xfId="0" applyFont="1" applyBorder="1" applyAlignment="1">
      <alignment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" fontId="7" fillId="3" borderId="28" xfId="0" applyNumberFormat="1" applyFont="1" applyFill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" fontId="7" fillId="3" borderId="35" xfId="0" applyNumberFormat="1" applyFont="1" applyFill="1" applyBorder="1" applyAlignment="1">
      <alignment horizontal="center" vertical="center"/>
    </xf>
    <xf numFmtId="1" fontId="7" fillId="0" borderId="35" xfId="0" applyNumberFormat="1" applyFont="1" applyBorder="1" applyAlignment="1">
      <alignment horizontal="center" vertical="center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0" borderId="45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0" fontId="1" fillId="3" borderId="26" xfId="0" applyFont="1" applyFill="1" applyBorder="1"/>
    <xf numFmtId="0" fontId="1" fillId="3" borderId="28" xfId="0" applyFont="1" applyFill="1" applyBorder="1" applyAlignment="1">
      <alignment horizontal="left" vertical="center" wrapText="1"/>
    </xf>
    <xf numFmtId="0" fontId="1" fillId="3" borderId="28" xfId="0" applyFont="1" applyFill="1" applyBorder="1"/>
    <xf numFmtId="0" fontId="1" fillId="3" borderId="35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/>
    </xf>
    <xf numFmtId="164" fontId="7" fillId="3" borderId="26" xfId="0" applyNumberFormat="1" applyFont="1" applyFill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37" xfId="0" applyFont="1" applyBorder="1" applyAlignment="1"/>
    <xf numFmtId="0" fontId="1" fillId="0" borderId="39" xfId="0" applyFont="1" applyBorder="1" applyAlignment="1"/>
    <xf numFmtId="0" fontId="1" fillId="0" borderId="38" xfId="0" applyFont="1" applyBorder="1" applyAlignment="1"/>
    <xf numFmtId="0" fontId="1" fillId="0" borderId="46" xfId="0" applyFont="1" applyBorder="1" applyAlignment="1"/>
    <xf numFmtId="0" fontId="1" fillId="0" borderId="48" xfId="0" applyFont="1" applyBorder="1" applyAlignment="1"/>
    <xf numFmtId="0" fontId="1" fillId="0" borderId="47" xfId="0" applyFont="1" applyBorder="1" applyAlignment="1"/>
    <xf numFmtId="0" fontId="6" fillId="0" borderId="41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" fontId="7" fillId="3" borderId="38" xfId="0" applyNumberFormat="1" applyFont="1" applyFill="1" applyBorder="1" applyAlignment="1">
      <alignment horizontal="center" vertical="center"/>
    </xf>
    <xf numFmtId="1" fontId="7" fillId="3" borderId="32" xfId="0" applyNumberFormat="1" applyFont="1" applyFill="1" applyBorder="1" applyAlignment="1">
      <alignment horizontal="center" vertical="center"/>
    </xf>
    <xf numFmtId="1" fontId="7" fillId="3" borderId="39" xfId="0" applyNumberFormat="1" applyFont="1" applyFill="1" applyBorder="1" applyAlignment="1">
      <alignment horizontal="center" vertical="center"/>
    </xf>
    <xf numFmtId="1" fontId="7" fillId="3" borderId="13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4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7" fillId="3" borderId="29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1" fontId="7" fillId="3" borderId="30" xfId="0" applyNumberFormat="1" applyFont="1" applyFill="1" applyBorder="1" applyAlignment="1">
      <alignment horizontal="center" vertical="center"/>
    </xf>
    <xf numFmtId="1" fontId="7" fillId="3" borderId="42" xfId="0" applyNumberFormat="1" applyFont="1" applyFill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1" xfId="0" applyFont="1" applyFill="1" applyBorder="1" applyAlignment="1">
      <alignment horizontal="center" textRotation="90"/>
    </xf>
    <xf numFmtId="0" fontId="7" fillId="2" borderId="1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textRotation="90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textRotation="90"/>
    </xf>
    <xf numFmtId="0" fontId="7" fillId="2" borderId="45" xfId="0" applyFont="1" applyFill="1" applyBorder="1" applyAlignment="1">
      <alignment horizontal="center" textRotation="90"/>
    </xf>
    <xf numFmtId="0" fontId="7" fillId="2" borderId="3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0" fontId="7" fillId="2" borderId="63" xfId="0" applyFont="1" applyFill="1" applyBorder="1" applyAlignment="1">
      <alignment horizontal="center" vertical="top"/>
    </xf>
    <xf numFmtId="0" fontId="1" fillId="0" borderId="39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55" xfId="0" applyFont="1" applyBorder="1" applyAlignment="1"/>
    <xf numFmtId="0" fontId="1" fillId="0" borderId="36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tabSelected="1" zoomScale="90" zoomScaleNormal="90" workbookViewId="0">
      <selection activeCell="C29" sqref="C29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11" t="s">
        <v>67</v>
      </c>
      <c r="C8" s="112"/>
      <c r="D8" s="112"/>
      <c r="E8" s="112"/>
      <c r="F8" s="112"/>
      <c r="G8" s="112"/>
      <c r="H8" s="112"/>
      <c r="I8" s="112"/>
      <c r="J8" s="112"/>
      <c r="K8" s="113"/>
    </row>
    <row r="9" spans="2:17" ht="19.5" customHeight="1" x14ac:dyDescent="0.25">
      <c r="B9" s="114" t="s">
        <v>54</v>
      </c>
      <c r="C9" s="115"/>
      <c r="D9" s="115"/>
      <c r="E9" s="115"/>
      <c r="F9" s="115"/>
      <c r="G9" s="115"/>
      <c r="H9" s="115"/>
      <c r="I9" s="115"/>
      <c r="J9" s="115"/>
      <c r="K9" s="116"/>
    </row>
    <row r="10" spans="2:17" ht="15.75" customHeight="1" x14ac:dyDescent="0.3">
      <c r="B10" s="117" t="s">
        <v>68</v>
      </c>
      <c r="C10" s="118"/>
      <c r="D10" s="118"/>
      <c r="E10" s="118"/>
      <c r="F10" s="118"/>
      <c r="G10" s="118"/>
      <c r="H10" s="118"/>
      <c r="I10" s="118"/>
      <c r="J10" s="118"/>
      <c r="K10" s="119"/>
    </row>
    <row r="11" spans="2:17" ht="18" x14ac:dyDescent="0.25">
      <c r="B11" s="120" t="s">
        <v>15</v>
      </c>
      <c r="C11" s="121"/>
      <c r="D11" s="121"/>
      <c r="E11" s="121"/>
      <c r="F11" s="121"/>
      <c r="G11" s="121"/>
      <c r="H11" s="121"/>
      <c r="I11" s="121"/>
      <c r="J11" s="121"/>
      <c r="K11" s="122"/>
    </row>
    <row r="12" spans="2:17" ht="18" x14ac:dyDescent="0.25"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70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10" t="s">
        <v>0</v>
      </c>
      <c r="C15" s="110" t="s">
        <v>1</v>
      </c>
      <c r="D15" s="110"/>
      <c r="E15" s="110" t="s">
        <v>4</v>
      </c>
      <c r="F15" s="110"/>
      <c r="G15" s="110"/>
      <c r="H15" s="110" t="s">
        <v>5</v>
      </c>
      <c r="I15" s="110"/>
      <c r="J15" s="110" t="s">
        <v>6</v>
      </c>
      <c r="K15" s="110"/>
      <c r="L15" s="2"/>
      <c r="M15" s="2"/>
      <c r="N15" s="2"/>
      <c r="O15" s="2"/>
      <c r="P15" s="2"/>
      <c r="Q15" s="3"/>
    </row>
    <row r="16" spans="2:17" ht="70.5" customHeight="1" x14ac:dyDescent="0.25">
      <c r="B16" s="110"/>
      <c r="C16" s="110" t="s">
        <v>2</v>
      </c>
      <c r="D16" s="110" t="s">
        <v>3</v>
      </c>
      <c r="E16" s="110" t="s">
        <v>7</v>
      </c>
      <c r="F16" s="110"/>
      <c r="G16" s="110" t="s">
        <v>10</v>
      </c>
      <c r="H16" s="110" t="s">
        <v>11</v>
      </c>
      <c r="I16" s="110" t="s">
        <v>12</v>
      </c>
      <c r="J16" s="110" t="s">
        <v>13</v>
      </c>
      <c r="K16" s="110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10"/>
      <c r="C17" s="110"/>
      <c r="D17" s="110"/>
      <c r="E17" s="5" t="s">
        <v>8</v>
      </c>
      <c r="F17" s="5" t="s">
        <v>9</v>
      </c>
      <c r="G17" s="110"/>
      <c r="H17" s="110"/>
      <c r="I17" s="110"/>
      <c r="J17" s="110"/>
      <c r="K17" s="110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I16:I17"/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6"/>
  <sheetViews>
    <sheetView view="pageBreakPreview" topLeftCell="A11" zoomScale="110" zoomScaleNormal="100" zoomScaleSheetLayoutView="110" workbookViewId="0">
      <selection activeCell="L25" sqref="L25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11" t="s">
        <v>65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3"/>
    </row>
    <row r="10" spans="2:14" ht="18" x14ac:dyDescent="0.25">
      <c r="B10" s="114" t="s">
        <v>64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5"/>
    </row>
    <row r="11" spans="2:14" ht="18.75" x14ac:dyDescent="0.3">
      <c r="B11" s="166" t="s">
        <v>66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8"/>
    </row>
    <row r="12" spans="2:14" ht="18" x14ac:dyDescent="0.25">
      <c r="B12" s="169" t="s">
        <v>38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1"/>
    </row>
    <row r="13" spans="2:14" ht="18" x14ac:dyDescent="0.2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58" t="s">
        <v>71</v>
      </c>
      <c r="N14" s="58">
        <v>2020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9"/>
      <c r="N15" s="19"/>
    </row>
    <row r="16" spans="2:14" x14ac:dyDescent="0.25">
      <c r="B16" s="172" t="s">
        <v>16</v>
      </c>
      <c r="C16" s="172" t="s">
        <v>17</v>
      </c>
      <c r="D16" s="172"/>
      <c r="E16" s="174"/>
      <c r="F16" s="175" t="s">
        <v>18</v>
      </c>
      <c r="G16" s="176"/>
      <c r="H16" s="175" t="s">
        <v>21</v>
      </c>
      <c r="I16" s="176"/>
      <c r="J16" s="175" t="s">
        <v>22</v>
      </c>
      <c r="K16" s="177"/>
      <c r="L16" s="177"/>
      <c r="M16" s="177"/>
      <c r="N16" s="176"/>
    </row>
    <row r="17" spans="2:17" x14ac:dyDescent="0.25">
      <c r="B17" s="172"/>
      <c r="C17" s="172"/>
      <c r="D17" s="172"/>
      <c r="E17" s="174"/>
      <c r="F17" s="178" t="s">
        <v>19</v>
      </c>
      <c r="G17" s="179" t="s">
        <v>20</v>
      </c>
      <c r="H17" s="178" t="s">
        <v>19</v>
      </c>
      <c r="I17" s="179" t="s">
        <v>20</v>
      </c>
      <c r="J17" s="178" t="str">
        <f>F17</f>
        <v>количество</v>
      </c>
      <c r="K17" s="172" t="str">
        <f>I17</f>
        <v>объем, м3/час</v>
      </c>
      <c r="L17" s="172" t="s">
        <v>23</v>
      </c>
      <c r="M17" s="172"/>
      <c r="N17" s="179"/>
    </row>
    <row r="18" spans="2:17" ht="42.75" x14ac:dyDescent="0.25">
      <c r="B18" s="172"/>
      <c r="C18" s="172"/>
      <c r="D18" s="172"/>
      <c r="E18" s="174"/>
      <c r="F18" s="178"/>
      <c r="G18" s="179"/>
      <c r="H18" s="178"/>
      <c r="I18" s="179"/>
      <c r="J18" s="178"/>
      <c r="K18" s="172"/>
      <c r="L18" s="22" t="s">
        <v>24</v>
      </c>
      <c r="M18" s="22" t="s">
        <v>25</v>
      </c>
      <c r="N18" s="26" t="s">
        <v>26</v>
      </c>
    </row>
    <row r="19" spans="2:17" ht="15.75" thickBot="1" x14ac:dyDescent="0.3">
      <c r="B19" s="173"/>
      <c r="C19" s="173">
        <v>1</v>
      </c>
      <c r="D19" s="173"/>
      <c r="E19" s="180"/>
      <c r="F19" s="69">
        <v>2</v>
      </c>
      <c r="G19" s="70">
        <v>3</v>
      </c>
      <c r="H19" s="69">
        <v>4</v>
      </c>
      <c r="I19" s="70">
        <v>5</v>
      </c>
      <c r="J19" s="69">
        <v>6</v>
      </c>
      <c r="K19" s="24">
        <v>7</v>
      </c>
      <c r="L19" s="24">
        <v>8</v>
      </c>
      <c r="M19" s="24">
        <v>9</v>
      </c>
      <c r="N19" s="70">
        <v>10</v>
      </c>
    </row>
    <row r="20" spans="2:17" ht="15.75" thickBot="1" x14ac:dyDescent="0.3">
      <c r="B20" s="59">
        <v>1</v>
      </c>
      <c r="C20" s="134" t="s">
        <v>27</v>
      </c>
      <c r="D20" s="135"/>
      <c r="E20" s="136"/>
      <c r="F20" s="71"/>
      <c r="G20" s="72"/>
      <c r="H20" s="71"/>
      <c r="I20" s="72"/>
      <c r="J20" s="71"/>
      <c r="K20" s="73"/>
      <c r="L20" s="73"/>
      <c r="M20" s="73"/>
      <c r="N20" s="72"/>
    </row>
    <row r="21" spans="2:17" x14ac:dyDescent="0.25">
      <c r="B21" s="60">
        <v>2</v>
      </c>
      <c r="C21" s="137" t="s">
        <v>28</v>
      </c>
      <c r="D21" s="140" t="s">
        <v>31</v>
      </c>
      <c r="E21" s="63" t="s">
        <v>33</v>
      </c>
      <c r="F21" s="132">
        <f>2+26+13+0+6+13+17+45+1+78+26+10+13+21+6+4+14</f>
        <v>295</v>
      </c>
      <c r="G21" s="142">
        <f>9+186.27+51.53+0+23.7+52.5+85+204+5+391.5+127.4+39.815+54.85+93.1+30+20+70</f>
        <v>1443.665</v>
      </c>
      <c r="H21" s="132">
        <f>2+26+13+0+5+12+17+14+1+52+26+10+11+8+6+8+1+8</f>
        <v>220</v>
      </c>
      <c r="I21" s="142">
        <f>9+186.27+51.53+0+20.4+47.5+85+58.59+5+260+127.4+35.68+45.79+37.9+30+55+5+40</f>
        <v>1100.06</v>
      </c>
      <c r="J21" s="132">
        <f>1+1+26+23+10+5+3+6</f>
        <v>75</v>
      </c>
      <c r="K21" s="144">
        <f>3.3+5+125.33+115+50+15+30</f>
        <v>343.63</v>
      </c>
      <c r="L21" s="181">
        <f>1+26+15+5+6</f>
        <v>53</v>
      </c>
      <c r="M21" s="181">
        <f>1+4</f>
        <v>5</v>
      </c>
      <c r="N21" s="185">
        <f>4+10+3</f>
        <v>17</v>
      </c>
    </row>
    <row r="22" spans="2:17" ht="30" x14ac:dyDescent="0.25">
      <c r="B22" s="61">
        <v>3</v>
      </c>
      <c r="C22" s="138"/>
      <c r="D22" s="141"/>
      <c r="E22" s="64" t="s">
        <v>34</v>
      </c>
      <c r="F22" s="133"/>
      <c r="G22" s="143"/>
      <c r="H22" s="133"/>
      <c r="I22" s="143"/>
      <c r="J22" s="133"/>
      <c r="K22" s="145"/>
      <c r="L22" s="182"/>
      <c r="M22" s="182"/>
      <c r="N22" s="186"/>
    </row>
    <row r="23" spans="2:17" x14ac:dyDescent="0.25">
      <c r="B23" s="61">
        <v>4</v>
      </c>
      <c r="C23" s="138"/>
      <c r="D23" s="154" t="s">
        <v>32</v>
      </c>
      <c r="E23" s="65" t="s">
        <v>33</v>
      </c>
      <c r="F23" s="156">
        <f>2+5+1+1+3+1+2+2+1</f>
        <v>18</v>
      </c>
      <c r="G23" s="158">
        <f>6.8+25+5+7+30.78+4.9+9.8+12.61+5</f>
        <v>106.89</v>
      </c>
      <c r="H23" s="146">
        <f>2+1+1+1+2+1+2+2</f>
        <v>12</v>
      </c>
      <c r="I23" s="160">
        <f>6.8+5+8.68+7+27.97+4.9+9.8+12.61-4</f>
        <v>78.760000000000005</v>
      </c>
      <c r="J23" s="146">
        <f>4+1+1</f>
        <v>6</v>
      </c>
      <c r="K23" s="148">
        <f>20+2.81+5</f>
        <v>27.81</v>
      </c>
      <c r="L23" s="150">
        <f>4+1</f>
        <v>5</v>
      </c>
      <c r="M23" s="150"/>
      <c r="N23" s="152">
        <f>1</f>
        <v>1</v>
      </c>
    </row>
    <row r="24" spans="2:17" ht="30.75" thickBot="1" x14ac:dyDescent="0.3">
      <c r="B24" s="62">
        <v>5</v>
      </c>
      <c r="C24" s="139"/>
      <c r="D24" s="155"/>
      <c r="E24" s="66" t="s">
        <v>34</v>
      </c>
      <c r="F24" s="157"/>
      <c r="G24" s="159"/>
      <c r="H24" s="147"/>
      <c r="I24" s="161"/>
      <c r="J24" s="147"/>
      <c r="K24" s="149"/>
      <c r="L24" s="151"/>
      <c r="M24" s="151"/>
      <c r="N24" s="153"/>
    </row>
    <row r="25" spans="2:17" ht="30" x14ac:dyDescent="0.25">
      <c r="B25" s="60">
        <v>6</v>
      </c>
      <c r="C25" s="137" t="s">
        <v>29</v>
      </c>
      <c r="D25" s="34" t="s">
        <v>31</v>
      </c>
      <c r="E25" s="67" t="s">
        <v>34</v>
      </c>
      <c r="F25" s="35">
        <f>1+1+1</f>
        <v>3</v>
      </c>
      <c r="G25" s="36">
        <f>185+4.52+562.14</f>
        <v>751.66</v>
      </c>
      <c r="H25" s="35">
        <f>1+1+1</f>
        <v>3</v>
      </c>
      <c r="I25" s="36">
        <f>185+562.14+4.52</f>
        <v>751.66</v>
      </c>
      <c r="J25" s="35"/>
      <c r="K25" s="38"/>
      <c r="L25" s="39"/>
      <c r="M25" s="39"/>
      <c r="N25" s="37"/>
    </row>
    <row r="26" spans="2:17" ht="30.75" thickBot="1" x14ac:dyDescent="0.3">
      <c r="B26" s="62">
        <v>7</v>
      </c>
      <c r="C26" s="139"/>
      <c r="D26" s="40" t="s">
        <v>32</v>
      </c>
      <c r="E26" s="68" t="s">
        <v>34</v>
      </c>
      <c r="F26" s="41">
        <f>1+1+1</f>
        <v>3</v>
      </c>
      <c r="G26" s="76">
        <f>29+1976+118.38</f>
        <v>2123.38</v>
      </c>
      <c r="H26" s="42">
        <f>1+1</f>
        <v>2</v>
      </c>
      <c r="I26" s="43">
        <f>29+118.38</f>
        <v>147.38</v>
      </c>
      <c r="J26" s="42">
        <f>1</f>
        <v>1</v>
      </c>
      <c r="K26" s="75">
        <f>1976</f>
        <v>1976</v>
      </c>
      <c r="L26" s="44"/>
      <c r="M26" s="44"/>
      <c r="N26" s="43">
        <f>1</f>
        <v>1</v>
      </c>
    </row>
    <row r="27" spans="2:17" ht="30" x14ac:dyDescent="0.25">
      <c r="B27" s="60">
        <v>8</v>
      </c>
      <c r="C27" s="137" t="s">
        <v>30</v>
      </c>
      <c r="D27" s="34" t="s">
        <v>31</v>
      </c>
      <c r="E27" s="67" t="s">
        <v>34</v>
      </c>
      <c r="F27" s="35"/>
      <c r="G27" s="37"/>
      <c r="H27" s="35"/>
      <c r="I27" s="37"/>
      <c r="J27" s="35"/>
      <c r="K27" s="39"/>
      <c r="L27" s="39"/>
      <c r="M27" s="39"/>
      <c r="N27" s="37"/>
    </row>
    <row r="28" spans="2:17" ht="30.75" thickBot="1" x14ac:dyDescent="0.3">
      <c r="B28" s="62">
        <v>9</v>
      </c>
      <c r="C28" s="139"/>
      <c r="D28" s="40" t="s">
        <v>32</v>
      </c>
      <c r="E28" s="68" t="s">
        <v>34</v>
      </c>
      <c r="F28" s="42">
        <f>1+1</f>
        <v>2</v>
      </c>
      <c r="G28" s="43">
        <f>1000+1600</f>
        <v>2600</v>
      </c>
      <c r="H28" s="42"/>
      <c r="I28" s="43"/>
      <c r="J28" s="42">
        <f>1+1</f>
        <v>2</v>
      </c>
      <c r="K28" s="44">
        <f>1000+1600</f>
        <v>2600</v>
      </c>
      <c r="L28" s="44"/>
      <c r="M28" s="44"/>
      <c r="N28" s="43">
        <f>1+1</f>
        <v>2</v>
      </c>
      <c r="Q28">
        <f>277-264</f>
        <v>13</v>
      </c>
    </row>
    <row r="29" spans="2:17" ht="15.75" thickBot="1" x14ac:dyDescent="0.3">
      <c r="B29" s="60">
        <v>10</v>
      </c>
      <c r="C29" s="123" t="s">
        <v>35</v>
      </c>
      <c r="D29" s="124"/>
      <c r="E29" s="125"/>
      <c r="F29" s="49"/>
      <c r="G29" s="80"/>
      <c r="H29" s="49"/>
      <c r="I29" s="50"/>
      <c r="J29" s="49"/>
      <c r="K29" s="81"/>
      <c r="L29" s="51"/>
      <c r="M29" s="51"/>
      <c r="N29" s="50"/>
    </row>
    <row r="30" spans="2:17" ht="18.75" customHeight="1" thickBot="1" x14ac:dyDescent="0.3">
      <c r="B30" s="61">
        <v>11</v>
      </c>
      <c r="C30" s="126" t="s">
        <v>36</v>
      </c>
      <c r="D30" s="127"/>
      <c r="E30" s="128"/>
      <c r="F30" s="55">
        <f>F21+F23+F25+F26+F27+F28+F29</f>
        <v>321</v>
      </c>
      <c r="G30" s="56">
        <f>G21+G23+G25+G26+G27+G28+G29</f>
        <v>7025.5950000000003</v>
      </c>
      <c r="H30" s="55">
        <f t="shared" ref="H30:N30" si="0">H21+H23+H25+H26+H27+H28+H29</f>
        <v>237</v>
      </c>
      <c r="I30" s="56">
        <f t="shared" si="0"/>
        <v>2077.86</v>
      </c>
      <c r="J30" s="55">
        <f t="shared" si="0"/>
        <v>84</v>
      </c>
      <c r="K30" s="57">
        <f t="shared" si="0"/>
        <v>4947.4400000000005</v>
      </c>
      <c r="L30" s="57">
        <f t="shared" si="0"/>
        <v>58</v>
      </c>
      <c r="M30" s="57">
        <f t="shared" si="0"/>
        <v>5</v>
      </c>
      <c r="N30" s="56">
        <f t="shared" si="0"/>
        <v>21</v>
      </c>
    </row>
    <row r="31" spans="2:17" ht="15.75" thickBot="1" x14ac:dyDescent="0.3">
      <c r="B31" s="62">
        <v>12</v>
      </c>
      <c r="C31" s="129" t="s">
        <v>37</v>
      </c>
      <c r="D31" s="130"/>
      <c r="E31" s="131"/>
      <c r="F31" s="52"/>
      <c r="G31" s="53"/>
      <c r="H31" s="52"/>
      <c r="I31" s="53"/>
      <c r="J31" s="52"/>
      <c r="K31" s="54"/>
      <c r="L31" s="54"/>
      <c r="M31" s="54"/>
      <c r="N31" s="53"/>
    </row>
    <row r="45" spans="6:16" x14ac:dyDescent="0.25">
      <c r="F45" s="184"/>
      <c r="G45" s="183"/>
      <c r="H45" s="184"/>
      <c r="I45" s="183"/>
      <c r="J45" s="184"/>
      <c r="K45" s="183"/>
      <c r="L45" s="184"/>
      <c r="M45" s="184"/>
      <c r="N45" s="184"/>
      <c r="O45" s="45"/>
      <c r="P45" s="45"/>
    </row>
    <row r="46" spans="6:16" x14ac:dyDescent="0.25">
      <c r="F46" s="184"/>
      <c r="G46" s="183"/>
      <c r="H46" s="184"/>
      <c r="I46" s="183"/>
      <c r="J46" s="184"/>
      <c r="K46" s="183"/>
      <c r="L46" s="184"/>
      <c r="M46" s="184"/>
      <c r="N46" s="184"/>
      <c r="O46" s="45"/>
      <c r="P46" s="45"/>
    </row>
    <row r="47" spans="6:16" x14ac:dyDescent="0.25">
      <c r="F47" s="184"/>
      <c r="G47" s="183"/>
      <c r="H47" s="184"/>
      <c r="I47" s="183"/>
      <c r="J47" s="184"/>
      <c r="K47" s="183"/>
      <c r="L47" s="184"/>
      <c r="M47" s="184"/>
      <c r="N47" s="184"/>
      <c r="O47" s="45"/>
      <c r="P47" s="45"/>
    </row>
    <row r="48" spans="6:16" x14ac:dyDescent="0.25">
      <c r="F48" s="184"/>
      <c r="G48" s="183"/>
      <c r="H48" s="184"/>
      <c r="I48" s="183"/>
      <c r="J48" s="184"/>
      <c r="K48" s="183"/>
      <c r="L48" s="184"/>
      <c r="M48" s="184"/>
      <c r="N48" s="184"/>
      <c r="O48" s="45"/>
      <c r="P48" s="45"/>
    </row>
    <row r="49" spans="6:16" x14ac:dyDescent="0.25">
      <c r="F49" s="46"/>
      <c r="G49" s="47"/>
      <c r="H49" s="46"/>
      <c r="I49" s="46"/>
      <c r="J49" s="46"/>
      <c r="K49" s="47"/>
      <c r="L49" s="46"/>
      <c r="M49" s="46"/>
      <c r="N49" s="46"/>
      <c r="O49" s="45"/>
      <c r="P49" s="45"/>
    </row>
    <row r="50" spans="6:16" x14ac:dyDescent="0.25">
      <c r="F50" s="48"/>
      <c r="G50" s="48"/>
      <c r="H50" s="46"/>
      <c r="I50" s="46"/>
      <c r="J50" s="46"/>
      <c r="K50" s="46"/>
      <c r="L50" s="46"/>
      <c r="M50" s="46"/>
      <c r="N50" s="46"/>
      <c r="O50" s="45"/>
      <c r="P50" s="45"/>
    </row>
    <row r="51" spans="6:16" x14ac:dyDescent="0.25">
      <c r="F51" s="46"/>
      <c r="G51" s="46"/>
      <c r="H51" s="46"/>
      <c r="I51" s="46"/>
      <c r="J51" s="46"/>
      <c r="K51" s="46"/>
      <c r="L51" s="46"/>
      <c r="M51" s="46"/>
      <c r="N51" s="46"/>
      <c r="O51" s="45"/>
      <c r="P51" s="45"/>
    </row>
    <row r="52" spans="6:16" x14ac:dyDescent="0.25">
      <c r="F52" s="46"/>
      <c r="G52" s="46"/>
      <c r="H52" s="46"/>
      <c r="I52" s="46"/>
      <c r="J52" s="46"/>
      <c r="K52" s="46"/>
      <c r="L52" s="46"/>
      <c r="M52" s="46"/>
      <c r="N52" s="46"/>
      <c r="O52" s="45"/>
      <c r="P52" s="45"/>
    </row>
    <row r="53" spans="6:16" x14ac:dyDescent="0.25">
      <c r="F53" s="46"/>
      <c r="G53" s="46"/>
      <c r="H53" s="46"/>
      <c r="I53" s="46"/>
      <c r="J53" s="46"/>
      <c r="K53" s="46"/>
      <c r="L53" s="46"/>
      <c r="M53" s="46"/>
      <c r="N53" s="46"/>
      <c r="O53" s="45"/>
      <c r="P53" s="45"/>
    </row>
    <row r="54" spans="6:16" x14ac:dyDescent="0.25">
      <c r="F54" s="47"/>
      <c r="G54" s="47"/>
      <c r="H54" s="47"/>
      <c r="I54" s="47"/>
      <c r="J54" s="47"/>
      <c r="K54" s="47"/>
      <c r="L54" s="47"/>
      <c r="M54" s="47"/>
      <c r="N54" s="47"/>
      <c r="O54" s="45"/>
      <c r="P54" s="45"/>
    </row>
    <row r="55" spans="6:16" x14ac:dyDescent="0.25"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6:16" x14ac:dyDescent="0.25"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</row>
  </sheetData>
  <mergeCells count="62"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  <mergeCell ref="L17:N17"/>
    <mergeCell ref="L21:L22"/>
    <mergeCell ref="M21:M22"/>
    <mergeCell ref="K45:K46"/>
    <mergeCell ref="L45:L46"/>
    <mergeCell ref="M45:M46"/>
    <mergeCell ref="N45:N46"/>
    <mergeCell ref="N21:N22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23:L24"/>
    <mergeCell ref="M23:M24"/>
    <mergeCell ref="N23:N24"/>
    <mergeCell ref="D23:D24"/>
    <mergeCell ref="F23:F24"/>
    <mergeCell ref="G23:G24"/>
    <mergeCell ref="H23:H24"/>
    <mergeCell ref="I23:I24"/>
    <mergeCell ref="I21:I22"/>
    <mergeCell ref="J21:J22"/>
    <mergeCell ref="K21:K22"/>
    <mergeCell ref="C25:C26"/>
    <mergeCell ref="J23:J24"/>
    <mergeCell ref="K23:K24"/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view="pageBreakPreview" topLeftCell="A11" zoomScale="90" zoomScaleNormal="100" zoomScaleSheetLayoutView="90" workbookViewId="0">
      <selection activeCell="L30" sqref="L30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7" width="12.140625" customWidth="1"/>
    <col min="8" max="8" width="12.5703125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02" t="s">
        <v>69</v>
      </c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4"/>
    </row>
    <row r="9" spans="3:18" ht="22.5" customHeight="1" x14ac:dyDescent="0.25">
      <c r="C9" s="205" t="s">
        <v>53</v>
      </c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7"/>
    </row>
    <row r="10" spans="3:18" ht="22.5" customHeight="1" x14ac:dyDescent="0.3">
      <c r="C10" s="187" t="s">
        <v>66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3"/>
      <c r="Q10" s="13"/>
      <c r="R10" s="14"/>
    </row>
    <row r="11" spans="3:18" ht="16.5" customHeight="1" x14ac:dyDescent="0.25">
      <c r="C11" s="189" t="s">
        <v>38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5"/>
      <c r="Q11" s="15"/>
      <c r="R11" s="16"/>
    </row>
    <row r="12" spans="3:18" ht="16.5" customHeight="1" x14ac:dyDescent="0.25"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3"/>
      <c r="Q12" s="13"/>
      <c r="R12" s="13"/>
    </row>
    <row r="13" spans="3:18" ht="18.75" x14ac:dyDescent="0.25">
      <c r="C13" s="7"/>
      <c r="Q13" s="78" t="s">
        <v>71</v>
      </c>
      <c r="R13" s="79">
        <v>2020</v>
      </c>
    </row>
    <row r="14" spans="3:18" ht="12" customHeight="1" thickBot="1" x14ac:dyDescent="0.3">
      <c r="C14" s="7"/>
      <c r="Q14" s="103"/>
      <c r="R14" s="103"/>
    </row>
    <row r="15" spans="3:18" ht="42" customHeight="1" x14ac:dyDescent="0.25">
      <c r="C15" s="208" t="s">
        <v>16</v>
      </c>
      <c r="D15" s="210" t="s">
        <v>17</v>
      </c>
      <c r="E15" s="211"/>
      <c r="F15" s="212"/>
      <c r="G15" s="219" t="s">
        <v>43</v>
      </c>
      <c r="H15" s="220"/>
      <c r="I15" s="221" t="s">
        <v>44</v>
      </c>
      <c r="J15" s="222"/>
      <c r="K15" s="222"/>
      <c r="L15" s="222"/>
      <c r="M15" s="222"/>
      <c r="N15" s="223"/>
      <c r="O15" s="219" t="s">
        <v>45</v>
      </c>
      <c r="P15" s="220"/>
      <c r="Q15" s="219" t="s">
        <v>46</v>
      </c>
      <c r="R15" s="220"/>
    </row>
    <row r="16" spans="3:18" ht="15" customHeight="1" x14ac:dyDescent="0.25">
      <c r="C16" s="209"/>
      <c r="D16" s="213"/>
      <c r="E16" s="214"/>
      <c r="F16" s="215"/>
      <c r="G16" s="196" t="s">
        <v>19</v>
      </c>
      <c r="H16" s="224" t="s">
        <v>20</v>
      </c>
      <c r="I16" s="196" t="s">
        <v>19</v>
      </c>
      <c r="J16" s="199" t="s">
        <v>20</v>
      </c>
      <c r="K16" s="231" t="s">
        <v>42</v>
      </c>
      <c r="L16" s="232"/>
      <c r="M16" s="232"/>
      <c r="N16" s="233"/>
      <c r="O16" s="196" t="s">
        <v>19</v>
      </c>
      <c r="P16" s="224" t="s">
        <v>20</v>
      </c>
      <c r="Q16" s="196" t="s">
        <v>19</v>
      </c>
      <c r="R16" s="224" t="s">
        <v>20</v>
      </c>
    </row>
    <row r="17" spans="2:18" ht="15" customHeight="1" x14ac:dyDescent="0.25">
      <c r="C17" s="209"/>
      <c r="D17" s="213"/>
      <c r="E17" s="214"/>
      <c r="F17" s="215"/>
      <c r="G17" s="197"/>
      <c r="H17" s="225"/>
      <c r="I17" s="197"/>
      <c r="J17" s="200"/>
      <c r="K17" s="173" t="s">
        <v>41</v>
      </c>
      <c r="L17" s="228" t="s">
        <v>26</v>
      </c>
      <c r="M17" s="229"/>
      <c r="N17" s="230"/>
      <c r="O17" s="197"/>
      <c r="P17" s="225"/>
      <c r="Q17" s="197"/>
      <c r="R17" s="225"/>
    </row>
    <row r="18" spans="2:18" ht="87" customHeight="1" x14ac:dyDescent="0.25">
      <c r="C18" s="209"/>
      <c r="D18" s="216"/>
      <c r="E18" s="217"/>
      <c r="F18" s="218"/>
      <c r="G18" s="198"/>
      <c r="H18" s="226"/>
      <c r="I18" s="198"/>
      <c r="J18" s="201"/>
      <c r="K18" s="227"/>
      <c r="L18" s="22" t="s">
        <v>39</v>
      </c>
      <c r="M18" s="22" t="s">
        <v>63</v>
      </c>
      <c r="N18" s="26" t="s">
        <v>40</v>
      </c>
      <c r="O18" s="198"/>
      <c r="P18" s="226"/>
      <c r="Q18" s="198"/>
      <c r="R18" s="226"/>
    </row>
    <row r="19" spans="2:18" s="7" customFormat="1" ht="15.75" thickBot="1" x14ac:dyDescent="0.3">
      <c r="C19" s="209"/>
      <c r="D19" s="191">
        <v>1</v>
      </c>
      <c r="E19" s="192"/>
      <c r="F19" s="193"/>
      <c r="G19" s="97">
        <v>2</v>
      </c>
      <c r="H19" s="98">
        <v>3</v>
      </c>
      <c r="I19" s="97">
        <v>4</v>
      </c>
      <c r="J19" s="23">
        <v>5</v>
      </c>
      <c r="K19" s="23">
        <v>6</v>
      </c>
      <c r="L19" s="23">
        <v>7</v>
      </c>
      <c r="M19" s="23">
        <v>8</v>
      </c>
      <c r="N19" s="98">
        <v>9</v>
      </c>
      <c r="O19" s="97">
        <v>10</v>
      </c>
      <c r="P19" s="98">
        <v>11</v>
      </c>
      <c r="Q19" s="97">
        <v>12</v>
      </c>
      <c r="R19" s="98">
        <v>13</v>
      </c>
    </row>
    <row r="20" spans="2:18" ht="27" customHeight="1" x14ac:dyDescent="0.25">
      <c r="C20" s="31">
        <v>1</v>
      </c>
      <c r="D20" s="234" t="s">
        <v>28</v>
      </c>
      <c r="E20" s="237" t="s">
        <v>31</v>
      </c>
      <c r="F20" s="92" t="s">
        <v>33</v>
      </c>
      <c r="G20" s="35">
        <f>69+26+7+29+14+32+9+27+49+20+29+19+14+20+17+25+61+70+90</f>
        <v>627</v>
      </c>
      <c r="H20" s="104">
        <f>318.82+186.27+31.35+120.27+80.57+128+50+123+232+88.71+139.66+73.27+72.92+93+83.2+98.18+305+283.66+405</f>
        <v>2912.88</v>
      </c>
      <c r="I20" s="35">
        <f>15+2+6+6+2+2+16+9+1+15</f>
        <v>74</v>
      </c>
      <c r="J20" s="108">
        <f>67.2+21.12+27+32+10+7.9+63.1+45+15.51+65</f>
        <v>353.83</v>
      </c>
      <c r="K20" s="39">
        <f>2+6+4+19+6</f>
        <v>37</v>
      </c>
      <c r="L20" s="39">
        <f>2+2+1</f>
        <v>5</v>
      </c>
      <c r="M20" s="39"/>
      <c r="N20" s="37">
        <f>13+2+2+15</f>
        <v>32</v>
      </c>
      <c r="O20" s="102">
        <f>65+26+8+17+24+26+9+22+42+18+32+19+16+20+11+9+36+54+61</f>
        <v>515</v>
      </c>
      <c r="P20" s="105">
        <f>274.17+186.27+36.02+75.17+96.79+101+50+103+200+78.71+151.12+68.405+71.63+93+54.1+35.08+180+241.62+276</f>
        <v>2372.0849999999996</v>
      </c>
      <c r="Q20" s="102">
        <f>28+27+8+4+18+17+15+13+23+24+13+9+5+10+5+31+33+59</f>
        <v>342</v>
      </c>
      <c r="R20" s="105">
        <f>120.4+135+53.52+17.07+76.54+62+61.86+65+84.47+81.92+48.62+38.58+25.89+48.61+20.19+121.7+128.58+295</f>
        <v>1484.95</v>
      </c>
    </row>
    <row r="21" spans="2:18" ht="30.75" customHeight="1" x14ac:dyDescent="0.25">
      <c r="C21" s="32">
        <v>2</v>
      </c>
      <c r="D21" s="235"/>
      <c r="E21" s="238"/>
      <c r="F21" s="93" t="s">
        <v>34</v>
      </c>
      <c r="G21" s="27">
        <f>51+5+30+42+7+31+24+43+6+13+12+6+12+18+40+72</f>
        <v>412</v>
      </c>
      <c r="H21" s="107">
        <f>224.46+20.955+193.85+194.42+31+140+113+196+30+61.36+54.36+24.83+39.6+75.4+906.6+360</f>
        <v>2665.8349999999996</v>
      </c>
      <c r="I21" s="27">
        <f>10+6+1+1+1+3+4</f>
        <v>26</v>
      </c>
      <c r="J21" s="109">
        <f>44.22+31.53+5+4.9+3.95+761.88+20</f>
        <v>871.48</v>
      </c>
      <c r="K21" s="12">
        <f>5+1+1+13</f>
        <v>20</v>
      </c>
      <c r="L21" s="12">
        <f>8</f>
        <v>8</v>
      </c>
      <c r="M21" s="12">
        <f>1</f>
        <v>1</v>
      </c>
      <c r="N21" s="28">
        <f>1+1+1</f>
        <v>3</v>
      </c>
      <c r="O21" s="30">
        <f>36+7+43+28+6+31+18+35+6+10+25+4+12+18+37+44+71</f>
        <v>431</v>
      </c>
      <c r="P21" s="74">
        <f>150.6+27.875+211.4+136.15+26+140+87.64+161+30+48.22+128.86+16.11+39.6+70.6+144.72+220+358.23</f>
        <v>1997.0049999999997</v>
      </c>
      <c r="Q21" s="30">
        <f>14+5+7+10+12+5+16+17+5+6+3+23+27+42</f>
        <v>192</v>
      </c>
      <c r="R21" s="74">
        <f>60.2+18.52+33+44.27+60+21.2+77+63.176+19.55+39.06+7.93+113.96+123.45+175.6</f>
        <v>856.91600000000005</v>
      </c>
    </row>
    <row r="22" spans="2:18" ht="19.5" customHeight="1" x14ac:dyDescent="0.25">
      <c r="C22" s="32">
        <v>3</v>
      </c>
      <c r="D22" s="235"/>
      <c r="E22" s="194" t="s">
        <v>32</v>
      </c>
      <c r="F22" s="94" t="s">
        <v>33</v>
      </c>
      <c r="G22" s="27">
        <f>1+1+1+1+6+2+10</f>
        <v>22</v>
      </c>
      <c r="H22" s="107">
        <f>20.12+8.17+4.99+9.2+1887.97+41</f>
        <v>1971.45</v>
      </c>
      <c r="I22" s="27">
        <f>6</f>
        <v>6</v>
      </c>
      <c r="J22" s="25">
        <f>1887.97</f>
        <v>1887.97</v>
      </c>
      <c r="K22" s="12">
        <f>3</f>
        <v>3</v>
      </c>
      <c r="L22" s="12"/>
      <c r="M22" s="12"/>
      <c r="N22" s="28">
        <f>3</f>
        <v>3</v>
      </c>
      <c r="O22" s="27">
        <f>1+1+1+1+1</f>
        <v>5</v>
      </c>
      <c r="P22" s="106">
        <f>1.5+4+9.2+3.6+4</f>
        <v>22.3</v>
      </c>
      <c r="Q22" s="30">
        <f>1</f>
        <v>1</v>
      </c>
      <c r="R22" s="74">
        <f>26.84</f>
        <v>26.84</v>
      </c>
    </row>
    <row r="23" spans="2:18" ht="29.25" customHeight="1" thickBot="1" x14ac:dyDescent="0.3">
      <c r="C23" s="33">
        <v>4</v>
      </c>
      <c r="D23" s="236"/>
      <c r="E23" s="195"/>
      <c r="F23" s="95" t="s">
        <v>34</v>
      </c>
      <c r="G23" s="42">
        <f>1+1+1+1+1+1+1</f>
        <v>7</v>
      </c>
      <c r="H23" s="77">
        <f>1.79+2.62+17+8.68+4+32.4+17.58+27.84</f>
        <v>111.91000000000001</v>
      </c>
      <c r="I23" s="42"/>
      <c r="J23" s="75"/>
      <c r="K23" s="44"/>
      <c r="L23" s="44"/>
      <c r="M23" s="44"/>
      <c r="N23" s="43"/>
      <c r="O23" s="42">
        <f>1+1+1+9</f>
        <v>12</v>
      </c>
      <c r="P23" s="77">
        <f>17+4+32.4+37</f>
        <v>90.4</v>
      </c>
      <c r="Q23" s="41">
        <f>2+1</f>
        <v>3</v>
      </c>
      <c r="R23" s="76">
        <f>8.7+38</f>
        <v>46.7</v>
      </c>
    </row>
    <row r="24" spans="2:18" ht="33.75" customHeight="1" x14ac:dyDescent="0.25">
      <c r="B24" s="7">
        <f>21</f>
        <v>21</v>
      </c>
      <c r="C24" s="31">
        <v>5</v>
      </c>
      <c r="D24" s="234" t="s">
        <v>29</v>
      </c>
      <c r="E24" s="34" t="s">
        <v>31</v>
      </c>
      <c r="F24" s="96" t="s">
        <v>34</v>
      </c>
      <c r="G24" s="35">
        <f>1+1</f>
        <v>2</v>
      </c>
      <c r="H24" s="36">
        <f>7.42+190.1</f>
        <v>197.51999999999998</v>
      </c>
      <c r="I24" s="35"/>
      <c r="J24" s="38"/>
      <c r="K24" s="39"/>
      <c r="L24" s="39"/>
      <c r="M24" s="39"/>
      <c r="N24" s="37"/>
      <c r="O24" s="35"/>
      <c r="P24" s="36"/>
      <c r="Q24" s="35">
        <f>1</f>
        <v>1</v>
      </c>
      <c r="R24" s="36">
        <f>6</f>
        <v>6</v>
      </c>
    </row>
    <row r="25" spans="2:18" ht="36.75" customHeight="1" thickBot="1" x14ac:dyDescent="0.3">
      <c r="C25" s="33">
        <v>6</v>
      </c>
      <c r="D25" s="236"/>
      <c r="E25" s="40" t="s">
        <v>32</v>
      </c>
      <c r="F25" s="95" t="s">
        <v>34</v>
      </c>
      <c r="G25" s="42">
        <f>1+1</f>
        <v>2</v>
      </c>
      <c r="H25" s="77">
        <f>29+1976</f>
        <v>2005</v>
      </c>
      <c r="I25" s="42">
        <f>1</f>
        <v>1</v>
      </c>
      <c r="J25" s="75">
        <f>1976</f>
        <v>1976</v>
      </c>
      <c r="K25" s="44"/>
      <c r="L25" s="44">
        <f>1</f>
        <v>1</v>
      </c>
      <c r="M25" s="44"/>
      <c r="N25" s="43"/>
      <c r="O25" s="42"/>
      <c r="P25" s="43"/>
      <c r="Q25" s="42"/>
      <c r="R25" s="77"/>
    </row>
    <row r="26" spans="2:18" ht="44.25" customHeight="1" x14ac:dyDescent="0.25">
      <c r="C26" s="31">
        <v>7</v>
      </c>
      <c r="D26" s="234" t="s">
        <v>30</v>
      </c>
      <c r="E26" s="34" t="s">
        <v>31</v>
      </c>
      <c r="F26" s="67" t="s">
        <v>34</v>
      </c>
      <c r="G26" s="35">
        <f>4</f>
        <v>4</v>
      </c>
      <c r="H26" s="36">
        <f>613</f>
        <v>613</v>
      </c>
      <c r="I26" s="35"/>
      <c r="J26" s="39"/>
      <c r="K26" s="39"/>
      <c r="L26" s="39"/>
      <c r="M26" s="39"/>
      <c r="N26" s="37"/>
      <c r="O26" s="35"/>
      <c r="P26" s="37"/>
      <c r="Q26" s="35"/>
      <c r="R26" s="36"/>
    </row>
    <row r="27" spans="2:18" ht="30.75" customHeight="1" thickBot="1" x14ac:dyDescent="0.3">
      <c r="C27" s="33">
        <v>8</v>
      </c>
      <c r="D27" s="236"/>
      <c r="E27" s="40" t="s">
        <v>32</v>
      </c>
      <c r="F27" s="68" t="s">
        <v>34</v>
      </c>
      <c r="G27" s="42">
        <f>1+5</f>
        <v>6</v>
      </c>
      <c r="H27" s="77">
        <f>318+1595.3</f>
        <v>1913.3</v>
      </c>
      <c r="I27" s="42">
        <f>1</f>
        <v>1</v>
      </c>
      <c r="J27" s="44">
        <f>318</f>
        <v>318</v>
      </c>
      <c r="K27" s="44">
        <f>1</f>
        <v>1</v>
      </c>
      <c r="L27" s="44"/>
      <c r="M27" s="44"/>
      <c r="N27" s="43"/>
      <c r="O27" s="42"/>
      <c r="P27" s="43"/>
      <c r="Q27" s="42"/>
      <c r="R27" s="77"/>
    </row>
    <row r="28" spans="2:18" ht="51.75" customHeight="1" x14ac:dyDescent="0.25">
      <c r="C28" s="31">
        <v>9</v>
      </c>
      <c r="D28" s="234" t="s">
        <v>35</v>
      </c>
      <c r="E28" s="242" t="s">
        <v>47</v>
      </c>
      <c r="F28" s="243"/>
      <c r="G28" s="35">
        <f>1+1</f>
        <v>2</v>
      </c>
      <c r="H28" s="99">
        <f>505+597.6</f>
        <v>1102.5999999999999</v>
      </c>
      <c r="I28" s="35"/>
      <c r="J28" s="39"/>
      <c r="K28" s="39"/>
      <c r="L28" s="39"/>
      <c r="M28" s="39"/>
      <c r="N28" s="37"/>
      <c r="O28" s="35"/>
      <c r="P28" s="37"/>
      <c r="Q28" s="35"/>
      <c r="R28" s="37"/>
    </row>
    <row r="29" spans="2:18" ht="23.25" customHeight="1" x14ac:dyDescent="0.25">
      <c r="C29" s="32">
        <v>10</v>
      </c>
      <c r="D29" s="235"/>
      <c r="E29" s="244" t="s">
        <v>48</v>
      </c>
      <c r="F29" s="245"/>
      <c r="G29" s="32"/>
      <c r="H29" s="100"/>
      <c r="I29" s="32"/>
      <c r="J29" s="11"/>
      <c r="K29" s="11"/>
      <c r="L29" s="11"/>
      <c r="M29" s="11"/>
      <c r="N29" s="86"/>
      <c r="O29" s="32"/>
      <c r="P29" s="86"/>
      <c r="Q29" s="32"/>
      <c r="R29" s="86"/>
    </row>
    <row r="30" spans="2:18" ht="50.25" customHeight="1" x14ac:dyDescent="0.25">
      <c r="C30" s="32">
        <v>11</v>
      </c>
      <c r="D30" s="235"/>
      <c r="E30" s="244" t="s">
        <v>49</v>
      </c>
      <c r="F30" s="245"/>
      <c r="G30" s="27"/>
      <c r="H30" s="29"/>
      <c r="I30" s="32"/>
      <c r="J30" s="11"/>
      <c r="K30" s="11"/>
      <c r="L30" s="11"/>
      <c r="M30" s="11"/>
      <c r="N30" s="86"/>
      <c r="O30" s="32"/>
      <c r="P30" s="86"/>
      <c r="Q30" s="32"/>
      <c r="R30" s="86"/>
    </row>
    <row r="31" spans="2:18" ht="25.5" customHeight="1" x14ac:dyDescent="0.25">
      <c r="C31" s="32">
        <v>12</v>
      </c>
      <c r="D31" s="235"/>
      <c r="E31" s="244" t="s">
        <v>50</v>
      </c>
      <c r="F31" s="245"/>
      <c r="G31" s="32"/>
      <c r="H31" s="100"/>
      <c r="I31" s="32"/>
      <c r="J31" s="11"/>
      <c r="K31" s="11"/>
      <c r="L31" s="11"/>
      <c r="M31" s="11"/>
      <c r="N31" s="86"/>
      <c r="O31" s="32"/>
      <c r="P31" s="86"/>
      <c r="Q31" s="32"/>
      <c r="R31" s="86"/>
    </row>
    <row r="32" spans="2:18" ht="50.25" customHeight="1" x14ac:dyDescent="0.25">
      <c r="C32" s="32">
        <v>13</v>
      </c>
      <c r="D32" s="235"/>
      <c r="E32" s="244" t="s">
        <v>51</v>
      </c>
      <c r="F32" s="245"/>
      <c r="G32" s="32"/>
      <c r="H32" s="100"/>
      <c r="I32" s="32"/>
      <c r="J32" s="11"/>
      <c r="K32" s="11"/>
      <c r="L32" s="11"/>
      <c r="M32" s="11"/>
      <c r="N32" s="86"/>
      <c r="O32" s="32"/>
      <c r="P32" s="86"/>
      <c r="Q32" s="32"/>
      <c r="R32" s="86"/>
    </row>
    <row r="33" spans="3:18" ht="50.25" customHeight="1" thickBot="1" x14ac:dyDescent="0.3">
      <c r="C33" s="33">
        <v>14</v>
      </c>
      <c r="D33" s="236"/>
      <c r="E33" s="246" t="s">
        <v>52</v>
      </c>
      <c r="F33" s="247"/>
      <c r="G33" s="33"/>
      <c r="H33" s="101"/>
      <c r="I33" s="33"/>
      <c r="J33" s="87"/>
      <c r="K33" s="87"/>
      <c r="L33" s="87"/>
      <c r="M33" s="87"/>
      <c r="N33" s="88"/>
      <c r="O33" s="33"/>
      <c r="P33" s="88"/>
      <c r="Q33" s="33"/>
      <c r="R33" s="88"/>
    </row>
    <row r="34" spans="3:18" ht="21" customHeight="1" thickBot="1" x14ac:dyDescent="0.3">
      <c r="C34" s="89">
        <v>15</v>
      </c>
      <c r="D34" s="239" t="s">
        <v>36</v>
      </c>
      <c r="E34" s="240"/>
      <c r="F34" s="241"/>
      <c r="G34" s="90">
        <f>SUM(G20:G33)</f>
        <v>1084</v>
      </c>
      <c r="H34" s="90">
        <f>SUM(H20:H33)</f>
        <v>13493.494999999999</v>
      </c>
      <c r="I34" s="90">
        <f t="shared" ref="I34:R34" si="0">SUM(I20:I33)</f>
        <v>108</v>
      </c>
      <c r="J34" s="90">
        <f t="shared" si="0"/>
        <v>5407.28</v>
      </c>
      <c r="K34" s="90">
        <f t="shared" si="0"/>
        <v>61</v>
      </c>
      <c r="L34" s="90">
        <f t="shared" si="0"/>
        <v>14</v>
      </c>
      <c r="M34" s="90">
        <f t="shared" si="0"/>
        <v>1</v>
      </c>
      <c r="N34" s="90">
        <f t="shared" si="0"/>
        <v>38</v>
      </c>
      <c r="O34" s="90">
        <f t="shared" si="0"/>
        <v>963</v>
      </c>
      <c r="P34" s="90">
        <f t="shared" si="0"/>
        <v>4481.7899999999991</v>
      </c>
      <c r="Q34" s="90">
        <f t="shared" si="0"/>
        <v>539</v>
      </c>
      <c r="R34" s="91">
        <f t="shared" si="0"/>
        <v>2421.4059999999999</v>
      </c>
    </row>
    <row r="49" spans="7:18" x14ac:dyDescent="0.25"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</row>
    <row r="50" spans="7:18" x14ac:dyDescent="0.25"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</row>
    <row r="51" spans="7:18" x14ac:dyDescent="0.25"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</row>
    <row r="52" spans="7:18" x14ac:dyDescent="0.25">
      <c r="G52" s="46"/>
      <c r="H52" s="47"/>
      <c r="I52" s="46"/>
      <c r="J52" s="47"/>
      <c r="K52" s="46"/>
      <c r="L52" s="46"/>
      <c r="M52" s="46"/>
      <c r="N52" s="46"/>
      <c r="O52" s="46"/>
      <c r="P52" s="47"/>
      <c r="Q52" s="48"/>
      <c r="R52" s="47"/>
    </row>
    <row r="53" spans="7:18" x14ac:dyDescent="0.25">
      <c r="G53" s="46"/>
      <c r="H53" s="47"/>
      <c r="I53" s="46"/>
      <c r="J53" s="47"/>
      <c r="K53" s="46"/>
      <c r="L53" s="46"/>
      <c r="M53" s="46"/>
      <c r="N53" s="46"/>
      <c r="O53" s="46"/>
      <c r="P53" s="47"/>
      <c r="Q53" s="46"/>
      <c r="R53" s="47"/>
    </row>
    <row r="54" spans="7:18" x14ac:dyDescent="0.25">
      <c r="G54" s="46"/>
      <c r="H54" s="47"/>
      <c r="I54" s="46"/>
      <c r="J54" s="47"/>
      <c r="K54" s="46"/>
      <c r="L54" s="46"/>
      <c r="M54" s="46"/>
      <c r="N54" s="46"/>
      <c r="O54" s="46"/>
      <c r="P54" s="47"/>
      <c r="Q54" s="48"/>
      <c r="R54" s="82"/>
    </row>
    <row r="55" spans="7:18" x14ac:dyDescent="0.25">
      <c r="G55" s="46"/>
      <c r="H55" s="47"/>
      <c r="I55" s="46"/>
      <c r="J55" s="47"/>
      <c r="K55" s="46"/>
      <c r="L55" s="46"/>
      <c r="M55" s="46"/>
      <c r="N55" s="46"/>
      <c r="O55" s="46"/>
      <c r="P55" s="47"/>
      <c r="Q55" s="48"/>
      <c r="R55" s="82"/>
    </row>
    <row r="56" spans="7:18" x14ac:dyDescent="0.25">
      <c r="G56" s="46"/>
      <c r="H56" s="47"/>
      <c r="I56" s="46"/>
      <c r="J56" s="47"/>
      <c r="K56" s="46"/>
      <c r="L56" s="46"/>
      <c r="M56" s="46"/>
      <c r="N56" s="46"/>
      <c r="O56" s="46"/>
      <c r="P56" s="47"/>
      <c r="Q56" s="46"/>
      <c r="R56" s="47"/>
    </row>
    <row r="57" spans="7:18" x14ac:dyDescent="0.25">
      <c r="G57" s="46"/>
      <c r="H57" s="47"/>
      <c r="I57" s="46"/>
      <c r="J57" s="47"/>
      <c r="K57" s="46"/>
      <c r="L57" s="46"/>
      <c r="M57" s="46"/>
      <c r="N57" s="46"/>
      <c r="O57" s="46"/>
      <c r="P57" s="46"/>
      <c r="Q57" s="46"/>
      <c r="R57" s="47"/>
    </row>
    <row r="58" spans="7:18" x14ac:dyDescent="0.25">
      <c r="G58" s="46"/>
      <c r="H58" s="47"/>
      <c r="I58" s="46"/>
      <c r="J58" s="46"/>
      <c r="K58" s="46"/>
      <c r="L58" s="46"/>
      <c r="M58" s="46"/>
      <c r="N58" s="46"/>
      <c r="O58" s="46"/>
      <c r="P58" s="46"/>
      <c r="Q58" s="46"/>
      <c r="R58" s="47"/>
    </row>
    <row r="59" spans="7:18" x14ac:dyDescent="0.25">
      <c r="G59" s="46"/>
      <c r="H59" s="47"/>
      <c r="I59" s="46"/>
      <c r="J59" s="46"/>
      <c r="K59" s="46"/>
      <c r="L59" s="46"/>
      <c r="M59" s="46"/>
      <c r="N59" s="46"/>
      <c r="O59" s="46"/>
      <c r="P59" s="46"/>
      <c r="Q59" s="46"/>
      <c r="R59" s="47"/>
    </row>
    <row r="60" spans="7:18" x14ac:dyDescent="0.25">
      <c r="G60" s="46"/>
      <c r="H60" s="47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spans="7:18" x14ac:dyDescent="0.25">
      <c r="G61" s="83"/>
      <c r="H61" s="84"/>
      <c r="I61" s="83"/>
      <c r="J61" s="83"/>
      <c r="K61" s="83"/>
      <c r="L61" s="83"/>
      <c r="M61" s="83"/>
      <c r="N61" s="83"/>
      <c r="O61" s="83"/>
      <c r="P61" s="83"/>
      <c r="Q61" s="83"/>
      <c r="R61" s="83"/>
    </row>
    <row r="62" spans="7:18" x14ac:dyDescent="0.25">
      <c r="G62" s="83"/>
      <c r="H62" s="84"/>
      <c r="I62" s="83"/>
      <c r="J62" s="83"/>
      <c r="K62" s="83"/>
      <c r="L62" s="83"/>
      <c r="M62" s="83"/>
      <c r="N62" s="83"/>
      <c r="O62" s="83"/>
      <c r="P62" s="83"/>
      <c r="Q62" s="83"/>
      <c r="R62" s="83"/>
    </row>
    <row r="63" spans="7:18" x14ac:dyDescent="0.25">
      <c r="G63" s="83"/>
      <c r="H63" s="84"/>
      <c r="I63" s="83"/>
      <c r="J63" s="83"/>
      <c r="K63" s="83"/>
      <c r="L63" s="83"/>
      <c r="M63" s="83"/>
      <c r="N63" s="83"/>
      <c r="O63" s="83"/>
      <c r="P63" s="83"/>
      <c r="Q63" s="83"/>
      <c r="R63" s="83"/>
    </row>
    <row r="64" spans="7:18" x14ac:dyDescent="0.25">
      <c r="G64" s="83"/>
      <c r="H64" s="84"/>
      <c r="I64" s="83"/>
      <c r="J64" s="83"/>
      <c r="K64" s="83"/>
      <c r="L64" s="83"/>
      <c r="M64" s="83"/>
      <c r="N64" s="83"/>
      <c r="O64" s="83"/>
      <c r="P64" s="83"/>
      <c r="Q64" s="83"/>
      <c r="R64" s="83"/>
    </row>
    <row r="65" spans="7:18" x14ac:dyDescent="0.25">
      <c r="G65" s="83"/>
      <c r="H65" s="84"/>
      <c r="I65" s="83"/>
      <c r="J65" s="83"/>
      <c r="K65" s="83"/>
      <c r="L65" s="83"/>
      <c r="M65" s="83"/>
      <c r="N65" s="83"/>
      <c r="O65" s="83"/>
      <c r="P65" s="83"/>
      <c r="Q65" s="83"/>
      <c r="R65" s="83"/>
    </row>
    <row r="66" spans="7:18" x14ac:dyDescent="0.25"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</row>
    <row r="67" spans="7:18" x14ac:dyDescent="0.25"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</row>
    <row r="68" spans="7:18" x14ac:dyDescent="0.25"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</row>
    <row r="69" spans="7:18" x14ac:dyDescent="0.25"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</row>
    <row r="70" spans="7:18" x14ac:dyDescent="0.25"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</row>
    <row r="71" spans="7:18" x14ac:dyDescent="0.25"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2020-09-23T12:04:16Z</dcterms:modified>
</cp:coreProperties>
</file>