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Форма 3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8" i="3" l="1"/>
  <c r="Q28" i="3"/>
  <c r="P27" i="3"/>
  <c r="O27" i="3"/>
  <c r="P26" i="3"/>
  <c r="O26" i="3"/>
  <c r="R25" i="3"/>
  <c r="Q25" i="3"/>
  <c r="R21" i="3" l="1"/>
  <c r="R20" i="3"/>
  <c r="Q21" i="3"/>
  <c r="Q20" i="3"/>
  <c r="P21" i="3"/>
  <c r="P20" i="3"/>
  <c r="O21" i="3"/>
  <c r="O20" i="3"/>
  <c r="L21" i="3"/>
  <c r="L20" i="3"/>
  <c r="K21" i="3"/>
  <c r="K20" i="3"/>
  <c r="J21" i="3"/>
  <c r="J20" i="3"/>
  <c r="I21" i="3"/>
  <c r="I20" i="3"/>
  <c r="H22" i="3"/>
  <c r="H21" i="3"/>
  <c r="H20" i="3"/>
  <c r="G22" i="3"/>
  <c r="G21" i="3"/>
  <c r="G20" i="3"/>
  <c r="H34" i="3" l="1"/>
  <c r="H25" i="3"/>
  <c r="G25" i="3"/>
  <c r="H24" i="3"/>
  <c r="G24" i="3"/>
  <c r="H23" i="3"/>
  <c r="G23" i="3"/>
  <c r="P23" i="3" l="1"/>
  <c r="O23" i="3"/>
  <c r="M20" i="3" l="1"/>
  <c r="L25" i="3" l="1"/>
  <c r="J25" i="3"/>
  <c r="I25" i="3"/>
  <c r="K27" i="3"/>
  <c r="J27" i="3"/>
  <c r="I27" i="3"/>
  <c r="H27" i="3"/>
  <c r="G27" i="3"/>
  <c r="R27" i="3"/>
  <c r="Q27" i="3"/>
  <c r="M21" i="3"/>
  <c r="P22" i="3" l="1"/>
  <c r="O22" i="3"/>
  <c r="L23" i="3"/>
  <c r="J23" i="3"/>
  <c r="I23" i="3"/>
  <c r="R24" i="3" l="1"/>
  <c r="Q24" i="3"/>
  <c r="R22" i="3"/>
  <c r="Q22" i="3"/>
  <c r="H28" i="3" l="1"/>
  <c r="G28" i="3"/>
  <c r="G34" i="3" s="1"/>
  <c r="P25" i="3"/>
  <c r="O25" i="3"/>
  <c r="R23" i="3"/>
  <c r="Q23" i="3"/>
  <c r="K24" i="3" l="1"/>
  <c r="J24" i="3"/>
  <c r="I24" i="3"/>
  <c r="K25" i="3" l="1"/>
  <c r="P24" i="3"/>
  <c r="O24" i="3"/>
  <c r="R34" i="3" l="1"/>
  <c r="Q34" i="3"/>
  <c r="P34" i="3"/>
  <c r="O34" i="3"/>
  <c r="N34" i="3"/>
  <c r="M34" i="3"/>
  <c r="L34" i="3"/>
  <c r="K34" i="3"/>
  <c r="J34" i="3"/>
  <c r="I34" i="3"/>
</calcChain>
</file>

<file path=xl/sharedStrings.xml><?xml version="1.0" encoding="utf-8"?>
<sst xmlns="http://schemas.openxmlformats.org/spreadsheetml/2006/main" count="56" uniqueCount="40">
  <si>
    <t>№</t>
  </si>
  <si>
    <t>Категория заявителей</t>
  </si>
  <si>
    <t>количество</t>
  </si>
  <si>
    <t>объем, м3/час</t>
  </si>
  <si>
    <t>отсутствие технической возможности</t>
  </si>
  <si>
    <t>I категория</t>
  </si>
  <si>
    <t>II категория</t>
  </si>
  <si>
    <t>III категория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</si>
  <si>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</si>
  <si>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</si>
  <si>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</si>
  <si>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</si>
  <si>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</si>
  <si>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</si>
  <si>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 xml:space="preserve">            (наименование зоны обслуживания/обособленной системы)</t>
  </si>
  <si>
    <t>в объектах газотранспортной организайии</t>
  </si>
  <si>
    <t>в технологически связанных с сетью газораспределения исполнителя сетях газораспределения</t>
  </si>
  <si>
    <t>непредставление документов</t>
  </si>
  <si>
    <t>причина отклонения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</si>
  <si>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</si>
  <si>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</si>
  <si>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</si>
  <si>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</si>
  <si>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</si>
  <si>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</si>
  <si>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</si>
  <si>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</si>
  <si>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</si>
  <si>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</si>
  <si>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</si>
  <si>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Форма 3</t>
  </si>
  <si>
    <t>Утверждено</t>
  </si>
  <si>
    <t xml:space="preserve"> приказом АО "Газпром  </t>
  </si>
  <si>
    <t>газораспределение Краснодар"</t>
  </si>
  <si>
    <t xml:space="preserve"> от _______________№_________</t>
  </si>
  <si>
    <t xml:space="preserve"> Приложение № 6</t>
  </si>
  <si>
    <t>в сетях исполнителя</t>
  </si>
  <si>
    <r>
      <rPr>
        <b/>
        <u/>
        <sz val="14"/>
        <color theme="1"/>
        <rFont val="Times New Roman"/>
        <family val="1"/>
        <charset val="204"/>
      </rPr>
      <t xml:space="preserve">в </t>
    </r>
    <r>
      <rPr>
        <u/>
        <sz val="14"/>
        <color theme="1"/>
        <rFont val="Times New Roman"/>
        <family val="1"/>
        <charset val="204"/>
      </rPr>
      <t>сеть газорасределения Краснодарского края</t>
    </r>
  </si>
  <si>
    <t>Информация о регистрации и ходе реализации заявок о подключении ( технологическом присоединении) к газораспределительным сетям                                                     АО "Газпром газораспределение Краснодар"</t>
  </si>
  <si>
    <t>ноябрь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</si>
</sst>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6" fillId="3" borderId="14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textRotation="90"/>
    </xf>
    <xf numFmtId="0" fontId="6" fillId="2" borderId="3" xfId="0" applyFont="1" applyFill="1" applyBorder="1" applyAlignment="1">
      <alignment horizontal="center" textRotation="90"/>
    </xf>
    <xf numFmtId="0" fontId="6" fillId="2" borderId="4" xfId="0" applyFont="1" applyFill="1" applyBorder="1" applyAlignment="1">
      <alignment horizontal="center" textRotation="90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top"/>
    </xf>
    <xf numFmtId="0" fontId="6" fillId="2" borderId="7" xfId="0" applyFont="1" applyFill="1" applyBorder="1" applyAlignment="1">
      <alignment horizontal="center" vertical="top"/>
    </xf>
    <xf numFmtId="0" fontId="6" fillId="2" borderId="6" xfId="0" applyFont="1" applyFill="1" applyBorder="1" applyAlignment="1">
      <alignment horizontal="center" vertical="top"/>
    </xf>
    <xf numFmtId="0" fontId="6" fillId="3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  <xf numFmtId="0" fontId="1" fillId="0" borderId="5" xfId="0" applyFont="1" applyBorder="1" applyAlignment="1"/>
    <xf numFmtId="0" fontId="1" fillId="0" borderId="7" xfId="0" applyFont="1" applyBorder="1" applyAlignment="1"/>
    <xf numFmtId="0" fontId="1" fillId="0" borderId="6" xfId="0" applyFont="1" applyBorder="1" applyAlignment="1"/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4"/>
  <sheetViews>
    <sheetView tabSelected="1" topLeftCell="B1" workbookViewId="0">
      <selection activeCell="K34" sqref="K34:M34"/>
    </sheetView>
  </sheetViews>
  <sheetFormatPr defaultRowHeight="15" x14ac:dyDescent="0.25"/>
  <cols>
    <col min="2" max="2" width="9.140625" style="2"/>
    <col min="4" max="4" width="16.140625" customWidth="1"/>
    <col min="5" max="5" width="17.85546875" customWidth="1"/>
    <col min="6" max="6" width="26.140625" customWidth="1"/>
    <col min="7" max="7" width="12.140625" customWidth="1"/>
    <col min="8" max="8" width="12.5703125" customWidth="1"/>
    <col min="10" max="10" width="8.85546875" customWidth="1"/>
    <col min="11" max="11" width="13.140625" customWidth="1"/>
    <col min="12" max="12" width="18.7109375" customWidth="1"/>
    <col min="13" max="13" width="14.28515625" customWidth="1"/>
    <col min="14" max="14" width="20.5703125" customWidth="1"/>
    <col min="16" max="16" width="9.140625" customWidth="1"/>
    <col min="17" max="17" width="10.28515625" customWidth="1"/>
  </cols>
  <sheetData>
    <row r="1" spans="3:18" x14ac:dyDescent="0.25">
      <c r="C1" s="2"/>
      <c r="R1" s="3" t="s">
        <v>35</v>
      </c>
    </row>
    <row r="2" spans="3:18" ht="30" x14ac:dyDescent="0.25">
      <c r="C2" s="2"/>
      <c r="R2" s="4" t="s">
        <v>31</v>
      </c>
    </row>
    <row r="3" spans="3:18" x14ac:dyDescent="0.25">
      <c r="C3" s="2"/>
      <c r="N3" s="1"/>
      <c r="R3" s="3" t="s">
        <v>32</v>
      </c>
    </row>
    <row r="4" spans="3:18" x14ac:dyDescent="0.25">
      <c r="C4" s="2"/>
      <c r="N4" s="3"/>
      <c r="R4" s="3" t="s">
        <v>33</v>
      </c>
    </row>
    <row r="5" spans="3:18" x14ac:dyDescent="0.25">
      <c r="C5" s="2"/>
      <c r="R5" s="3" t="s">
        <v>34</v>
      </c>
    </row>
    <row r="6" spans="3:18" x14ac:dyDescent="0.25">
      <c r="C6" s="2"/>
      <c r="R6" s="3" t="s">
        <v>30</v>
      </c>
    </row>
    <row r="7" spans="3:18" x14ac:dyDescent="0.25">
      <c r="C7" s="2"/>
    </row>
    <row r="8" spans="3:18" ht="45.75" customHeight="1" x14ac:dyDescent="0.25">
      <c r="C8" s="34" t="s">
        <v>38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6"/>
    </row>
    <row r="9" spans="3:18" ht="22.5" customHeight="1" x14ac:dyDescent="0.25">
      <c r="C9" s="37" t="s">
        <v>29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9"/>
    </row>
    <row r="10" spans="3:18" ht="22.5" customHeight="1" x14ac:dyDescent="0.3">
      <c r="C10" s="22" t="s">
        <v>37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12"/>
      <c r="Q10" s="12"/>
      <c r="R10" s="13"/>
    </row>
    <row r="11" spans="3:18" ht="16.5" customHeight="1" x14ac:dyDescent="0.25">
      <c r="C11" s="24" t="s">
        <v>14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14"/>
      <c r="Q11" s="14"/>
      <c r="R11" s="15"/>
    </row>
    <row r="12" spans="3:18" ht="16.5" customHeight="1" x14ac:dyDescent="0.25"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2"/>
      <c r="Q12" s="12"/>
      <c r="R12" s="12"/>
    </row>
    <row r="13" spans="3:18" x14ac:dyDescent="0.25">
      <c r="C13" s="2"/>
      <c r="Q13" s="61" t="s">
        <v>39</v>
      </c>
      <c r="R13" s="61"/>
    </row>
    <row r="14" spans="3:18" ht="12" customHeight="1" x14ac:dyDescent="0.25">
      <c r="C14" s="2"/>
      <c r="Q14" s="18"/>
      <c r="R14" s="18"/>
    </row>
    <row r="15" spans="3:18" ht="42" customHeight="1" x14ac:dyDescent="0.25">
      <c r="C15" s="40" t="s">
        <v>0</v>
      </c>
      <c r="D15" s="43" t="s">
        <v>1</v>
      </c>
      <c r="E15" s="44"/>
      <c r="F15" s="45"/>
      <c r="G15" s="52" t="s">
        <v>19</v>
      </c>
      <c r="H15" s="53"/>
      <c r="I15" s="26" t="s">
        <v>20</v>
      </c>
      <c r="J15" s="27"/>
      <c r="K15" s="27"/>
      <c r="L15" s="27"/>
      <c r="M15" s="27"/>
      <c r="N15" s="28"/>
      <c r="O15" s="52" t="s">
        <v>21</v>
      </c>
      <c r="P15" s="53"/>
      <c r="Q15" s="54" t="s">
        <v>22</v>
      </c>
      <c r="R15" s="55"/>
    </row>
    <row r="16" spans="3:18" ht="15" customHeight="1" x14ac:dyDescent="0.25">
      <c r="C16" s="41"/>
      <c r="D16" s="46"/>
      <c r="E16" s="47"/>
      <c r="F16" s="48"/>
      <c r="G16" s="31" t="s">
        <v>2</v>
      </c>
      <c r="H16" s="31" t="s">
        <v>3</v>
      </c>
      <c r="I16" s="31" t="s">
        <v>2</v>
      </c>
      <c r="J16" s="31" t="s">
        <v>3</v>
      </c>
      <c r="K16" s="58" t="s">
        <v>18</v>
      </c>
      <c r="L16" s="59"/>
      <c r="M16" s="59"/>
      <c r="N16" s="60"/>
      <c r="O16" s="31" t="s">
        <v>2</v>
      </c>
      <c r="P16" s="31" t="s">
        <v>3</v>
      </c>
      <c r="Q16" s="31" t="s">
        <v>2</v>
      </c>
      <c r="R16" s="31" t="s">
        <v>3</v>
      </c>
    </row>
    <row r="17" spans="3:18" ht="15" customHeight="1" x14ac:dyDescent="0.25">
      <c r="C17" s="41"/>
      <c r="D17" s="46"/>
      <c r="E17" s="47"/>
      <c r="F17" s="48"/>
      <c r="G17" s="32"/>
      <c r="H17" s="32"/>
      <c r="I17" s="32"/>
      <c r="J17" s="32"/>
      <c r="K17" s="56" t="s">
        <v>17</v>
      </c>
      <c r="L17" s="26" t="s">
        <v>4</v>
      </c>
      <c r="M17" s="27"/>
      <c r="N17" s="28"/>
      <c r="O17" s="32"/>
      <c r="P17" s="32"/>
      <c r="Q17" s="32"/>
      <c r="R17" s="32"/>
    </row>
    <row r="18" spans="3:18" ht="87" customHeight="1" x14ac:dyDescent="0.25">
      <c r="C18" s="41"/>
      <c r="D18" s="49"/>
      <c r="E18" s="50"/>
      <c r="F18" s="51"/>
      <c r="G18" s="33"/>
      <c r="H18" s="33"/>
      <c r="I18" s="33"/>
      <c r="J18" s="33"/>
      <c r="K18" s="57"/>
      <c r="L18" s="8" t="s">
        <v>15</v>
      </c>
      <c r="M18" s="8" t="s">
        <v>36</v>
      </c>
      <c r="N18" s="8" t="s">
        <v>16</v>
      </c>
      <c r="O18" s="33"/>
      <c r="P18" s="33"/>
      <c r="Q18" s="33"/>
      <c r="R18" s="33"/>
    </row>
    <row r="19" spans="3:18" s="2" customFormat="1" x14ac:dyDescent="0.25">
      <c r="C19" s="42"/>
      <c r="D19" s="26">
        <v>1</v>
      </c>
      <c r="E19" s="27"/>
      <c r="F19" s="28"/>
      <c r="G19" s="9">
        <v>2</v>
      </c>
      <c r="H19" s="9">
        <v>3</v>
      </c>
      <c r="I19" s="9">
        <v>4</v>
      </c>
      <c r="J19" s="9">
        <v>5</v>
      </c>
      <c r="K19" s="9">
        <v>6</v>
      </c>
      <c r="L19" s="9">
        <v>7</v>
      </c>
      <c r="M19" s="9">
        <v>8</v>
      </c>
      <c r="N19" s="9">
        <v>9</v>
      </c>
      <c r="O19" s="9">
        <v>10</v>
      </c>
      <c r="P19" s="9">
        <v>11</v>
      </c>
      <c r="Q19" s="9">
        <v>12</v>
      </c>
      <c r="R19" s="9">
        <v>13</v>
      </c>
    </row>
    <row r="20" spans="3:18" ht="27" customHeight="1" x14ac:dyDescent="0.25">
      <c r="C20" s="5">
        <v>1</v>
      </c>
      <c r="D20" s="62" t="s">
        <v>5</v>
      </c>
      <c r="E20" s="29" t="s">
        <v>8</v>
      </c>
      <c r="F20" s="19" t="s">
        <v>10</v>
      </c>
      <c r="G20" s="7">
        <f>133+12+30+5+37+22+32+10+6+33+4+9+3+5+16+16+4+5+5+6+18+4+3+1+7+25+2+47+19+3+9+25+9</f>
        <v>565</v>
      </c>
      <c r="H20" s="7">
        <f>674.43+45.02+111.5+16.16+185+67.25+146.2+50.93+28.67+148.5+15.9+48.95+13.86+20.61+78.96+74.8+15.9+19.5+16.56+25.35+71.29+19.6+10.36+5+35+115+9.8+235+73.41+10.88+47.15+36.51</f>
        <v>2473.0500000000002</v>
      </c>
      <c r="I20" s="7">
        <f>28+2+20+1+11+1+4+5</f>
        <v>72</v>
      </c>
      <c r="J20" s="7">
        <f>137+10+108.85+3.9+53.2+5+16+18.75</f>
        <v>352.7</v>
      </c>
      <c r="K20" s="7">
        <f>2+20+1+5+1+1</f>
        <v>30</v>
      </c>
      <c r="L20" s="7">
        <f>4+2+4</f>
        <v>10</v>
      </c>
      <c r="M20" s="7">
        <f>28+2+2</f>
        <v>32</v>
      </c>
      <c r="N20" s="7"/>
      <c r="O20" s="7">
        <f>30+6+27+5+70+13+17+7+5+32+4+8+2+3+11+16+4+5+2+2+7+22+3+2+1+7+21+2+19+19+3+4</f>
        <v>379</v>
      </c>
      <c r="P20" s="7">
        <f>150+24.08+127.5+16.16+290.5+44.29+73.44+35+23.5+134.4+15.9+37.38+9.24+10.16+55+74.8+15.9+19.5+9.6+9.7+31.15+91.72+15+7.74+5+35+95+9.8+75.03+73.41+10.88+17.76</f>
        <v>1643.5400000000002</v>
      </c>
      <c r="Q20" s="10">
        <f>69+2+42+11+55+27+24+11+80+14+10+8+15+34+31+14+24+5+10+9+16+5+4+13+20+6+32+19+12+12</f>
        <v>634</v>
      </c>
      <c r="R20" s="7">
        <f>345+7.97+210+39.3+236.5+128+120+53.99+336+54.6+50+28.01+63.31+170+142.1+54.6+84.89+21+41.09+37.68+66.63+23.4+20+61.44+90+25.08+132.5+71.46+64.43+47.88</f>
        <v>2826.8599999999997</v>
      </c>
    </row>
    <row r="21" spans="3:18" ht="30.75" customHeight="1" x14ac:dyDescent="0.25">
      <c r="C21" s="5">
        <v>2</v>
      </c>
      <c r="D21" s="63"/>
      <c r="E21" s="30"/>
      <c r="F21" s="20" t="s">
        <v>11</v>
      </c>
      <c r="G21" s="7">
        <f>9+12+57+15+17+7+51+8+2+8+5+2+12+2+33+19+4+6+13+9+1+5+2+24+1+18+5+19+24+9</f>
        <v>399</v>
      </c>
      <c r="H21" s="7">
        <f>39.03+60+276.57+74.5+85+34.39+229.5+7.7+48.59+27.49+13.08+82.25+7.7+129.73+86.5+14.66+30.3+57.56+41.4+3.44+25+10+110+4.9+68.21+28.64+73.41+174.77+158.08+36.51</f>
        <v>2038.9100000000005</v>
      </c>
      <c r="I21" s="7">
        <f>1+17+2+4+3+2</f>
        <v>29</v>
      </c>
      <c r="J21" s="7">
        <f>5+85+8.48+15.98+15+13.6</f>
        <v>143.06</v>
      </c>
      <c r="K21" s="7">
        <f>1+16+2+1</f>
        <v>20</v>
      </c>
      <c r="L21" s="7">
        <f>4+1</f>
        <v>5</v>
      </c>
      <c r="M21" s="7">
        <f>1+3</f>
        <v>4</v>
      </c>
      <c r="N21" s="7"/>
      <c r="O21" s="7">
        <f>6+12+47+9+16+30+2+4+7+2+1+12+2+24+58+2+6+9+9+2+2+24+1+14+18+5+19+6</f>
        <v>349</v>
      </c>
      <c r="P21" s="7">
        <f>23.5+57+235+48.95+80+122.13+7.7+16.46+34.91+13.08+6.72+82.25+7.7+94.13+262.2+8.1+42.87+41.07+41+10+10+110+4.9+57.52+68.21+28.64+73.41+20.11</f>
        <v>1607.56</v>
      </c>
      <c r="Q21" s="7">
        <f>18+7+12+4+33+6+40+10+15+10+6+17+10+9+12+11+10+16+7+9+59+3+25+56+11+4+27</f>
        <v>447</v>
      </c>
      <c r="R21" s="7">
        <f>72.96+35+60+18.2+165+29.4+168+40+77+42.36+19.94+22+40+51.9+47.17+51.8+42.88+69.5+35+46.91+266+11.54+101.15+216.38+41.954+18+11.78</f>
        <v>1801.8240000000001</v>
      </c>
    </row>
    <row r="22" spans="3:18" ht="19.5" customHeight="1" x14ac:dyDescent="0.25">
      <c r="C22" s="5">
        <v>3</v>
      </c>
      <c r="D22" s="63"/>
      <c r="E22" s="29" t="s">
        <v>9</v>
      </c>
      <c r="F22" s="19" t="s">
        <v>10</v>
      </c>
      <c r="G22" s="7">
        <f>7+1+1+2+5+1</f>
        <v>17</v>
      </c>
      <c r="H22" s="7">
        <f>202.38+1.73+6.4+19.4+42.71+5.63</f>
        <v>278.25</v>
      </c>
      <c r="I22" s="7"/>
      <c r="J22" s="7"/>
      <c r="K22" s="7"/>
      <c r="L22" s="7"/>
      <c r="M22" s="7"/>
      <c r="N22" s="7"/>
      <c r="O22" s="7">
        <f>1</f>
        <v>1</v>
      </c>
      <c r="P22" s="7">
        <f>14.71</f>
        <v>14.71</v>
      </c>
      <c r="Q22" s="10">
        <f>1+1</f>
        <v>2</v>
      </c>
      <c r="R22" s="10">
        <f>4.3+2.8</f>
        <v>7.1</v>
      </c>
    </row>
    <row r="23" spans="3:18" ht="29.25" customHeight="1" x14ac:dyDescent="0.25">
      <c r="C23" s="5">
        <v>4</v>
      </c>
      <c r="D23" s="64"/>
      <c r="E23" s="30"/>
      <c r="F23" s="20" t="s">
        <v>11</v>
      </c>
      <c r="G23" s="7">
        <f>1+1+2+1+1+1+2</f>
        <v>9</v>
      </c>
      <c r="H23" s="7">
        <f>66+4.9+295+23.36+2.75+2.73+7.33</f>
        <v>402.07</v>
      </c>
      <c r="I23" s="7">
        <f>1+1</f>
        <v>2</v>
      </c>
      <c r="J23" s="7">
        <f>66+23.36</f>
        <v>89.36</v>
      </c>
      <c r="K23" s="7"/>
      <c r="L23" s="7">
        <f>1</f>
        <v>1</v>
      </c>
      <c r="M23" s="7">
        <v>1</v>
      </c>
      <c r="N23" s="7"/>
      <c r="O23" s="7">
        <f>1+1+1+1+1+3+1+1</f>
        <v>10</v>
      </c>
      <c r="P23" s="7">
        <f>1.73+383.908+2.87+19.81+5+14.64+14.71+2.75</f>
        <v>445.41800000000001</v>
      </c>
      <c r="Q23" s="10">
        <f>1</f>
        <v>1</v>
      </c>
      <c r="R23" s="10">
        <f>6.33</f>
        <v>6.33</v>
      </c>
    </row>
    <row r="24" spans="3:18" ht="33.75" customHeight="1" x14ac:dyDescent="0.25">
      <c r="C24" s="5">
        <v>5</v>
      </c>
      <c r="D24" s="62" t="s">
        <v>6</v>
      </c>
      <c r="E24" s="6" t="s">
        <v>8</v>
      </c>
      <c r="F24" s="20" t="s">
        <v>11</v>
      </c>
      <c r="G24" s="7">
        <f>1+2+3+5+4</f>
        <v>15</v>
      </c>
      <c r="H24" s="7">
        <f>32.24+6.44+679.57+62.02+127.1</f>
        <v>907.37</v>
      </c>
      <c r="I24" s="7">
        <f>1+2</f>
        <v>3</v>
      </c>
      <c r="J24" s="7">
        <f>4.24+556.5</f>
        <v>560.74</v>
      </c>
      <c r="K24" s="7">
        <f>2</f>
        <v>2</v>
      </c>
      <c r="L24" s="7"/>
      <c r="M24" s="7">
        <v>1</v>
      </c>
      <c r="N24" s="7"/>
      <c r="O24" s="7">
        <f>1</f>
        <v>1</v>
      </c>
      <c r="P24" s="7">
        <f>2.2</f>
        <v>2.2000000000000002</v>
      </c>
      <c r="Q24" s="7">
        <f>5+1</f>
        <v>6</v>
      </c>
      <c r="R24" s="7">
        <f>21.5+6.37</f>
        <v>27.87</v>
      </c>
    </row>
    <row r="25" spans="3:18" ht="36.75" customHeight="1" x14ac:dyDescent="0.25">
      <c r="C25" s="5">
        <v>6</v>
      </c>
      <c r="D25" s="64"/>
      <c r="E25" s="6" t="s">
        <v>9</v>
      </c>
      <c r="F25" s="20" t="s">
        <v>11</v>
      </c>
      <c r="G25" s="7">
        <f>2+2+1+4+4+4</f>
        <v>17</v>
      </c>
      <c r="H25" s="7">
        <f>17.6+227.744+4.99+226.38+542+432.19</f>
        <v>1450.904</v>
      </c>
      <c r="I25" s="7">
        <f>1+4</f>
        <v>5</v>
      </c>
      <c r="J25" s="7">
        <f>11.4+226.38</f>
        <v>237.78</v>
      </c>
      <c r="K25" s="7">
        <f>1</f>
        <v>1</v>
      </c>
      <c r="L25" s="7">
        <f>4</f>
        <v>4</v>
      </c>
      <c r="M25" s="7"/>
      <c r="N25" s="7"/>
      <c r="O25" s="7">
        <f>1</f>
        <v>1</v>
      </c>
      <c r="P25" s="7">
        <f>4.99</f>
        <v>4.99</v>
      </c>
      <c r="Q25" s="7">
        <f>1+8</f>
        <v>9</v>
      </c>
      <c r="R25" s="7">
        <f>3.5+249.728</f>
        <v>253.22800000000001</v>
      </c>
    </row>
    <row r="26" spans="3:18" ht="44.25" customHeight="1" x14ac:dyDescent="0.25">
      <c r="C26" s="5">
        <v>7</v>
      </c>
      <c r="D26" s="62" t="s">
        <v>7</v>
      </c>
      <c r="E26" s="6" t="s">
        <v>8</v>
      </c>
      <c r="F26" s="6" t="s">
        <v>11</v>
      </c>
      <c r="G26" s="7"/>
      <c r="H26" s="7"/>
      <c r="I26" s="7"/>
      <c r="J26" s="7"/>
      <c r="K26" s="7"/>
      <c r="L26" s="7"/>
      <c r="M26" s="7"/>
      <c r="N26" s="7"/>
      <c r="O26" s="7">
        <f>2</f>
        <v>2</v>
      </c>
      <c r="P26" s="7">
        <f>9</f>
        <v>9</v>
      </c>
      <c r="Q26" s="7">
        <v>1</v>
      </c>
      <c r="R26" s="7">
        <v>24.28</v>
      </c>
    </row>
    <row r="27" spans="3:18" ht="30.75" customHeight="1" x14ac:dyDescent="0.25">
      <c r="C27" s="5">
        <v>8</v>
      </c>
      <c r="D27" s="64"/>
      <c r="E27" s="6" t="s">
        <v>9</v>
      </c>
      <c r="F27" s="6" t="s">
        <v>11</v>
      </c>
      <c r="G27" s="7">
        <f>1</f>
        <v>1</v>
      </c>
      <c r="H27" s="7">
        <f>679.8</f>
        <v>679.8</v>
      </c>
      <c r="I27" s="7">
        <f>1</f>
        <v>1</v>
      </c>
      <c r="J27" s="7">
        <f>679.8</f>
        <v>679.8</v>
      </c>
      <c r="K27" s="7">
        <f>1</f>
        <v>1</v>
      </c>
      <c r="L27" s="7"/>
      <c r="M27" s="7"/>
      <c r="N27" s="7"/>
      <c r="O27" s="7">
        <f>1+3</f>
        <v>4</v>
      </c>
      <c r="P27" s="7">
        <f>36+227.75</f>
        <v>263.75</v>
      </c>
      <c r="Q27" s="7">
        <f>1+4</f>
        <v>5</v>
      </c>
      <c r="R27" s="7">
        <f>160+253.5</f>
        <v>413.5</v>
      </c>
    </row>
    <row r="28" spans="3:18" ht="51.75" customHeight="1" x14ac:dyDescent="0.25">
      <c r="C28" s="5">
        <v>9</v>
      </c>
      <c r="D28" s="62" t="s">
        <v>12</v>
      </c>
      <c r="E28" s="68" t="s">
        <v>23</v>
      </c>
      <c r="F28" s="69"/>
      <c r="G28" s="7">
        <f>1</f>
        <v>1</v>
      </c>
      <c r="H28" s="7">
        <f>5433</f>
        <v>5433</v>
      </c>
      <c r="I28" s="7"/>
      <c r="J28" s="7"/>
      <c r="K28" s="7"/>
      <c r="L28" s="7"/>
      <c r="M28" s="7"/>
      <c r="N28" s="7"/>
      <c r="O28" s="7"/>
      <c r="P28" s="7"/>
      <c r="Q28" s="7">
        <f>2</f>
        <v>2</v>
      </c>
      <c r="R28" s="7">
        <f>1257</f>
        <v>1257</v>
      </c>
    </row>
    <row r="29" spans="3:18" ht="23.25" customHeight="1" x14ac:dyDescent="0.25">
      <c r="C29" s="5">
        <v>10</v>
      </c>
      <c r="D29" s="63"/>
      <c r="E29" s="68" t="s">
        <v>24</v>
      </c>
      <c r="F29" s="69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3:18" ht="50.25" customHeight="1" x14ac:dyDescent="0.25">
      <c r="C30" s="5">
        <v>11</v>
      </c>
      <c r="D30" s="63"/>
      <c r="E30" s="68" t="s">
        <v>25</v>
      </c>
      <c r="F30" s="69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3:18" ht="25.5" customHeight="1" x14ac:dyDescent="0.25">
      <c r="C31" s="5">
        <v>12</v>
      </c>
      <c r="D31" s="63"/>
      <c r="E31" s="68" t="s">
        <v>26</v>
      </c>
      <c r="F31" s="69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3:18" ht="50.25" customHeight="1" x14ac:dyDescent="0.25">
      <c r="C32" s="5">
        <v>13</v>
      </c>
      <c r="D32" s="63"/>
      <c r="E32" s="68" t="s">
        <v>27</v>
      </c>
      <c r="F32" s="69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3:18" ht="50.25" customHeight="1" x14ac:dyDescent="0.25">
      <c r="C33" s="5">
        <v>14</v>
      </c>
      <c r="D33" s="64"/>
      <c r="E33" s="68" t="s">
        <v>28</v>
      </c>
      <c r="F33" s="69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3:18" x14ac:dyDescent="0.25">
      <c r="C34" s="5">
        <v>15</v>
      </c>
      <c r="D34" s="65" t="s">
        <v>13</v>
      </c>
      <c r="E34" s="66"/>
      <c r="F34" s="67"/>
      <c r="G34" s="21">
        <f>SUM(G20:G33)</f>
        <v>1024</v>
      </c>
      <c r="H34" s="11">
        <f>SUM(H20:H33)</f>
        <v>13663.353999999999</v>
      </c>
      <c r="I34" s="21">
        <f t="shared" ref="I34:R34" si="0">SUM(I20:I33)</f>
        <v>112</v>
      </c>
      <c r="J34" s="11">
        <f t="shared" si="0"/>
        <v>2063.44</v>
      </c>
      <c r="K34" s="21">
        <f t="shared" si="0"/>
        <v>54</v>
      </c>
      <c r="L34" s="21">
        <f t="shared" si="0"/>
        <v>20</v>
      </c>
      <c r="M34" s="21">
        <f t="shared" si="0"/>
        <v>38</v>
      </c>
      <c r="N34" s="21">
        <f t="shared" si="0"/>
        <v>0</v>
      </c>
      <c r="O34" s="21">
        <f t="shared" si="0"/>
        <v>747</v>
      </c>
      <c r="P34" s="11">
        <f t="shared" si="0"/>
        <v>3991.1680000000001</v>
      </c>
      <c r="Q34" s="21">
        <f t="shared" si="0"/>
        <v>1107</v>
      </c>
      <c r="R34" s="11">
        <f t="shared" si="0"/>
        <v>6617.9919999999993</v>
      </c>
    </row>
  </sheetData>
  <mergeCells count="36">
    <mergeCell ref="Q13:R13"/>
    <mergeCell ref="Q16:Q18"/>
    <mergeCell ref="D20:D23"/>
    <mergeCell ref="E20:E21"/>
    <mergeCell ref="D34:F34"/>
    <mergeCell ref="D24:D25"/>
    <mergeCell ref="D26:D27"/>
    <mergeCell ref="D28:D33"/>
    <mergeCell ref="E28:F28"/>
    <mergeCell ref="E29:F29"/>
    <mergeCell ref="E30:F30"/>
    <mergeCell ref="E31:F31"/>
    <mergeCell ref="E32:F32"/>
    <mergeCell ref="E33:F33"/>
    <mergeCell ref="C8:R8"/>
    <mergeCell ref="C9:R9"/>
    <mergeCell ref="C15:C19"/>
    <mergeCell ref="D15:F18"/>
    <mergeCell ref="G15:H15"/>
    <mergeCell ref="I15:N15"/>
    <mergeCell ref="O15:P15"/>
    <mergeCell ref="Q15:R15"/>
    <mergeCell ref="G16:G18"/>
    <mergeCell ref="H16:H18"/>
    <mergeCell ref="R16:R18"/>
    <mergeCell ref="K17:K18"/>
    <mergeCell ref="L17:N17"/>
    <mergeCell ref="I16:I18"/>
    <mergeCell ref="K16:N16"/>
    <mergeCell ref="P16:P18"/>
    <mergeCell ref="C10:O10"/>
    <mergeCell ref="C11:O11"/>
    <mergeCell ref="D19:F19"/>
    <mergeCell ref="E22:E23"/>
    <mergeCell ref="O16:O18"/>
    <mergeCell ref="J16:J18"/>
  </mergeCells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2019-12-09T05:42:34Z</dcterms:modified>
</cp:coreProperties>
</file>