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20" windowHeight="955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3" l="1"/>
  <c r="Q27" i="3"/>
  <c r="P25" i="3"/>
  <c r="O25" i="3"/>
  <c r="R24" i="3"/>
  <c r="Q24" i="3"/>
  <c r="R21" i="3"/>
  <c r="Q21" i="3"/>
  <c r="R20" i="3"/>
  <c r="Q20" i="3"/>
  <c r="P21" i="3"/>
  <c r="O21" i="3"/>
  <c r="P20" i="3"/>
  <c r="O20" i="3"/>
  <c r="G33" i="3"/>
  <c r="H33" i="3"/>
  <c r="H32" i="3"/>
  <c r="G32" i="3"/>
  <c r="H25" i="3"/>
  <c r="G25" i="3"/>
  <c r="H24" i="3"/>
  <c r="G24" i="3"/>
  <c r="K23" i="3"/>
  <c r="J23" i="3"/>
  <c r="I23" i="3"/>
  <c r="N21" i="3"/>
  <c r="K21" i="3"/>
  <c r="J21" i="3"/>
  <c r="I21" i="3"/>
  <c r="H21" i="3"/>
  <c r="H20" i="3"/>
  <c r="H23" i="3"/>
  <c r="G23" i="3"/>
  <c r="G21" i="3"/>
  <c r="G20" i="3"/>
  <c r="I29" i="2"/>
  <c r="H29" i="2"/>
  <c r="G29" i="2"/>
  <c r="F29" i="2"/>
  <c r="G26" i="2" l="1"/>
  <c r="K26" i="2"/>
  <c r="J26" i="2" l="1"/>
  <c r="N23" i="2" l="1"/>
  <c r="M23" i="2"/>
  <c r="N25" i="2" l="1"/>
  <c r="M25" i="2"/>
  <c r="I25" i="2"/>
  <c r="H25" i="2"/>
  <c r="K29" i="2" l="1"/>
  <c r="J29" i="2"/>
  <c r="J27" i="2"/>
  <c r="M28" i="2"/>
  <c r="M27" i="2"/>
  <c r="L28" i="2"/>
  <c r="L27" i="2"/>
  <c r="K27" i="2"/>
  <c r="I28" i="2"/>
  <c r="I27" i="2"/>
  <c r="H28" i="2"/>
  <c r="H27" i="2"/>
  <c r="G27" i="2"/>
  <c r="F27" i="2"/>
  <c r="F30" i="2" l="1"/>
  <c r="G30" i="2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<sst xmlns="http://schemas.openxmlformats.org/spreadsheetml/2006/main" count="127" uniqueCount="72">
  <si>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</si>
  <si>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</si>
  <si>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</si>
  <si>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</si>
  <si>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</si>
  <si>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</si>
  <si>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</si>
  <si>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</si>
  <si>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</si>
  <si>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</si>
  <si>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</si>
  <si>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</si>
  <si>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</si>
  <si>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</si>
  <si>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</si>
  <si>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</si>
  <si>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</si>
  <si>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</si>
  <si>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</si>
  <si>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</si>
  <si>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</si>
  <si>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</si>
  <si>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</si>
  <si>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</si>
  <si>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</si>
  <si>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</si>
  <si>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</si>
  <si>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</si>
  <si>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</si>
  <si>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</si>
  <si>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</si>
  <si>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</si>
  <si>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</si>
  <si>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</si>
  <si>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</si>
  <si>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</si>
  <si>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</si>
  <si>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</si>
  <si>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</si>
  <si>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</si>
  <si>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</si>
  <si>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</si>
  <si>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</si>
  <si>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</si>
  <si>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</si>
  <si>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</si>
  <si>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</si>
  <si>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</si>
  <si>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</si>
  <si>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</si>
  <si>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</si>
  <si>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</si>
  <si>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</si>
  <si>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</si>
  <si>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</si>
  <si>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</si>
  <si>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</si>
  <si>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</si>
  <si>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</si>
  <si>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</si>
  <si>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</si>
  <si>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</si>
  <si>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</si>
  <si>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</si>
  <si>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</si>
  <si>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</si>
  <si>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</si>
  <si>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</si>
  <si>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</si>
  <si>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июль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</si>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</sst>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6" fontId="0" fillId="0" borderId="0" xfId="0" applyNumberFormat="1"/>
    <xf numFmtId="3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4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N14" sqref="N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3" t="s">
        <v>67</v>
      </c>
      <c r="C8" s="124"/>
      <c r="D8" s="124"/>
      <c r="E8" s="124"/>
      <c r="F8" s="124"/>
      <c r="G8" s="124"/>
      <c r="H8" s="124"/>
      <c r="I8" s="124"/>
      <c r="J8" s="124"/>
      <c r="K8" s="125"/>
    </row>
    <row r="9" spans="2:17" ht="19.5" customHeight="1" x14ac:dyDescent="0.25">
      <c r="B9" s="126" t="s">
        <v>54</v>
      </c>
      <c r="C9" s="127"/>
      <c r="D9" s="127"/>
      <c r="E9" s="127"/>
      <c r="F9" s="127"/>
      <c r="G9" s="127"/>
      <c r="H9" s="127"/>
      <c r="I9" s="127"/>
      <c r="J9" s="127"/>
      <c r="K9" s="128"/>
    </row>
    <row r="10" spans="2:17" ht="15.75" customHeight="1" x14ac:dyDescent="0.3">
      <c r="B10" s="129" t="s">
        <v>68</v>
      </c>
      <c r="C10" s="130"/>
      <c r="D10" s="130"/>
      <c r="E10" s="130"/>
      <c r="F10" s="130"/>
      <c r="G10" s="130"/>
      <c r="H10" s="130"/>
      <c r="I10" s="130"/>
      <c r="J10" s="130"/>
      <c r="K10" s="131"/>
    </row>
    <row r="11" spans="2:17" ht="18" x14ac:dyDescent="0.25">
      <c r="B11" s="132" t="s">
        <v>15</v>
      </c>
      <c r="C11" s="133"/>
      <c r="D11" s="133"/>
      <c r="E11" s="133"/>
      <c r="F11" s="133"/>
      <c r="G11" s="133"/>
      <c r="H11" s="133"/>
      <c r="I11" s="133"/>
      <c r="J11" s="133"/>
      <c r="K11" s="134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22" t="s">
        <v>0</v>
      </c>
      <c r="C15" s="122" t="s">
        <v>1</v>
      </c>
      <c r="D15" s="122"/>
      <c r="E15" s="122" t="s">
        <v>4</v>
      </c>
      <c r="F15" s="122"/>
      <c r="G15" s="122"/>
      <c r="H15" s="122" t="s">
        <v>5</v>
      </c>
      <c r="I15" s="122"/>
      <c r="J15" s="122" t="s">
        <v>6</v>
      </c>
      <c r="K15" s="122"/>
      <c r="L15" s="2"/>
      <c r="M15" s="2"/>
      <c r="N15" s="2"/>
      <c r="O15" s="2"/>
      <c r="P15" s="2"/>
      <c r="Q15" s="3"/>
    </row>
    <row r="16" spans="2:17" ht="70.5" customHeight="1" x14ac:dyDescent="0.25">
      <c r="B16" s="122"/>
      <c r="C16" s="122" t="s">
        <v>2</v>
      </c>
      <c r="D16" s="122" t="s">
        <v>3</v>
      </c>
      <c r="E16" s="122" t="s">
        <v>7</v>
      </c>
      <c r="F16" s="122"/>
      <c r="G16" s="122" t="s">
        <v>10</v>
      </c>
      <c r="H16" s="122" t="s">
        <v>11</v>
      </c>
      <c r="I16" s="122" t="s">
        <v>12</v>
      </c>
      <c r="J16" s="122" t="s">
        <v>13</v>
      </c>
      <c r="K16" s="122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22"/>
      <c r="C17" s="122"/>
      <c r="D17" s="122"/>
      <c r="E17" s="5" t="s">
        <v>8</v>
      </c>
      <c r="F17" s="5" t="s">
        <v>9</v>
      </c>
      <c r="G17" s="122"/>
      <c r="H17" s="122"/>
      <c r="I17" s="122"/>
      <c r="J17" s="122"/>
      <c r="K17" s="122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5" zoomScaleNormal="100" zoomScaleSheetLayoutView="100" workbookViewId="0">
      <selection activeCell="I30" sqref="I30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3" t="s">
        <v>65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</row>
    <row r="10" spans="2:14" ht="18" x14ac:dyDescent="0.25">
      <c r="B10" s="126" t="s">
        <v>64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1"/>
    </row>
    <row r="11" spans="2:14" ht="18.75" x14ac:dyDescent="0.3">
      <c r="B11" s="162" t="s">
        <v>66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4"/>
    </row>
    <row r="12" spans="2:14" ht="18" x14ac:dyDescent="0.25">
      <c r="B12" s="165" t="s">
        <v>38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7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69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68" t="s">
        <v>16</v>
      </c>
      <c r="C16" s="168" t="s">
        <v>17</v>
      </c>
      <c r="D16" s="168"/>
      <c r="E16" s="170"/>
      <c r="F16" s="171" t="s">
        <v>18</v>
      </c>
      <c r="G16" s="172"/>
      <c r="H16" s="171" t="s">
        <v>21</v>
      </c>
      <c r="I16" s="172"/>
      <c r="J16" s="171" t="s">
        <v>22</v>
      </c>
      <c r="K16" s="173"/>
      <c r="L16" s="173"/>
      <c r="M16" s="173"/>
      <c r="N16" s="172"/>
    </row>
    <row r="17" spans="2:14" x14ac:dyDescent="0.25">
      <c r="B17" s="168"/>
      <c r="C17" s="168"/>
      <c r="D17" s="168"/>
      <c r="E17" s="170"/>
      <c r="F17" s="174" t="s">
        <v>19</v>
      </c>
      <c r="G17" s="175" t="s">
        <v>20</v>
      </c>
      <c r="H17" s="174" t="s">
        <v>19</v>
      </c>
      <c r="I17" s="175" t="s">
        <v>20</v>
      </c>
      <c r="J17" s="174" t="str">
        <f>F17</f>
        <v>количество</v>
      </c>
      <c r="K17" s="168" t="str">
        <f>I17</f>
        <v>объем, м3/час</v>
      </c>
      <c r="L17" s="168" t="s">
        <v>23</v>
      </c>
      <c r="M17" s="168"/>
      <c r="N17" s="175"/>
    </row>
    <row r="18" spans="2:14" ht="42.75" x14ac:dyDescent="0.25">
      <c r="B18" s="168"/>
      <c r="C18" s="168"/>
      <c r="D18" s="168"/>
      <c r="E18" s="170"/>
      <c r="F18" s="174"/>
      <c r="G18" s="175"/>
      <c r="H18" s="174"/>
      <c r="I18" s="175"/>
      <c r="J18" s="174"/>
      <c r="K18" s="168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69"/>
      <c r="C19" s="169">
        <v>1</v>
      </c>
      <c r="D19" s="169"/>
      <c r="E19" s="176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46" t="s">
        <v>27</v>
      </c>
      <c r="D20" s="147"/>
      <c r="E20" s="148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49" t="s">
        <v>28</v>
      </c>
      <c r="D21" s="152" t="s">
        <v>31</v>
      </c>
      <c r="E21" s="57" t="s">
        <v>33</v>
      </c>
      <c r="F21" s="144">
        <v>316</v>
      </c>
      <c r="G21" s="144">
        <v>1476</v>
      </c>
      <c r="H21" s="144">
        <v>198</v>
      </c>
      <c r="I21" s="144">
        <v>1010.57</v>
      </c>
      <c r="J21" s="144">
        <v>27</v>
      </c>
      <c r="K21" s="144">
        <v>119.5</v>
      </c>
      <c r="L21" s="144">
        <v>8</v>
      </c>
      <c r="M21" s="144">
        <v>0</v>
      </c>
      <c r="N21" s="144">
        <v>19</v>
      </c>
    </row>
    <row r="22" spans="2:14" ht="30" x14ac:dyDescent="0.25">
      <c r="B22" s="55">
        <v>3</v>
      </c>
      <c r="C22" s="150"/>
      <c r="D22" s="153"/>
      <c r="E22" s="58" t="s">
        <v>34</v>
      </c>
      <c r="F22" s="145"/>
      <c r="G22" s="145"/>
      <c r="H22" s="145"/>
      <c r="I22" s="145"/>
      <c r="J22" s="145"/>
      <c r="K22" s="145"/>
      <c r="L22" s="145"/>
      <c r="M22" s="145"/>
      <c r="N22" s="145"/>
    </row>
    <row r="23" spans="2:14" x14ac:dyDescent="0.25">
      <c r="B23" s="55">
        <v>4</v>
      </c>
      <c r="C23" s="150"/>
      <c r="D23" s="156" t="s">
        <v>32</v>
      </c>
      <c r="E23" s="59" t="s">
        <v>33</v>
      </c>
      <c r="F23" s="154">
        <v>23</v>
      </c>
      <c r="G23" s="154">
        <v>213</v>
      </c>
      <c r="H23" s="154">
        <v>18</v>
      </c>
      <c r="I23" s="154">
        <v>162</v>
      </c>
      <c r="J23" s="154">
        <v>5</v>
      </c>
      <c r="K23" s="154">
        <v>51</v>
      </c>
      <c r="L23" s="154">
        <v>2</v>
      </c>
      <c r="M23" s="154">
        <f>0+0+0+1</f>
        <v>1</v>
      </c>
      <c r="N23" s="154">
        <f>0+0+0+1+1</f>
        <v>2</v>
      </c>
    </row>
    <row r="24" spans="2:14" ht="30.75" thickBot="1" x14ac:dyDescent="0.3">
      <c r="B24" s="56">
        <v>5</v>
      </c>
      <c r="C24" s="151"/>
      <c r="D24" s="157"/>
      <c r="E24" s="60" t="s">
        <v>34</v>
      </c>
      <c r="F24" s="155"/>
      <c r="G24" s="155"/>
      <c r="H24" s="155"/>
      <c r="I24" s="155"/>
      <c r="J24" s="145"/>
      <c r="K24" s="155"/>
      <c r="L24" s="155"/>
      <c r="M24" s="155"/>
      <c r="N24" s="155"/>
    </row>
    <row r="25" spans="2:14" ht="30" x14ac:dyDescent="0.25">
      <c r="B25" s="54">
        <v>6</v>
      </c>
      <c r="C25" s="149" t="s">
        <v>29</v>
      </c>
      <c r="D25" s="30" t="s">
        <v>31</v>
      </c>
      <c r="E25" s="61" t="s">
        <v>34</v>
      </c>
      <c r="F25" s="31">
        <v>1</v>
      </c>
      <c r="G25" s="31">
        <v>142</v>
      </c>
      <c r="H25" s="31">
        <f>0+0+0</f>
        <v>0</v>
      </c>
      <c r="I25" s="31">
        <f>0+0+0</f>
        <v>0</v>
      </c>
      <c r="J25" s="31">
        <v>1</v>
      </c>
      <c r="K25" s="31">
        <v>142</v>
      </c>
      <c r="L25" s="31">
        <v>0</v>
      </c>
      <c r="M25" s="31">
        <f>0+0+0</f>
        <v>0</v>
      </c>
      <c r="N25" s="31">
        <f>0+0+1</f>
        <v>1</v>
      </c>
    </row>
    <row r="26" spans="2:14" ht="30.75" thickBot="1" x14ac:dyDescent="0.3">
      <c r="B26" s="56">
        <v>7</v>
      </c>
      <c r="C26" s="151"/>
      <c r="D26" s="34" t="s">
        <v>32</v>
      </c>
      <c r="E26" s="62" t="s">
        <v>34</v>
      </c>
      <c r="F26" s="35">
        <v>6</v>
      </c>
      <c r="G26" s="35">
        <f>1027.24+112.9</f>
        <v>1140.1400000000001</v>
      </c>
      <c r="H26" s="35">
        <v>4</v>
      </c>
      <c r="I26" s="35">
        <v>619.24</v>
      </c>
      <c r="J26" s="35">
        <f>1+1</f>
        <v>2</v>
      </c>
      <c r="K26" s="35">
        <f>275+245.9</f>
        <v>520.9</v>
      </c>
      <c r="L26" s="35">
        <v>1</v>
      </c>
      <c r="M26" s="35">
        <v>0</v>
      </c>
      <c r="N26" s="35">
        <v>1</v>
      </c>
    </row>
    <row r="27" spans="2:14" ht="30" x14ac:dyDescent="0.25">
      <c r="B27" s="54">
        <v>8</v>
      </c>
      <c r="C27" s="149" t="s">
        <v>30</v>
      </c>
      <c r="D27" s="30" t="s">
        <v>31</v>
      </c>
      <c r="E27" s="61" t="s">
        <v>34</v>
      </c>
      <c r="F27" s="31">
        <f t="shared" ref="F27:I28" si="0">0+0+0+0+0+0+0+0+0+0+0+0+0+0+0+0+0+0+0+0+0</f>
        <v>0</v>
      </c>
      <c r="G27" s="31">
        <f t="shared" si="0"/>
        <v>0</v>
      </c>
      <c r="H27" s="31">
        <f t="shared" si="0"/>
        <v>0</v>
      </c>
      <c r="I27" s="31">
        <f t="shared" si="0"/>
        <v>0</v>
      </c>
      <c r="J27" s="31">
        <f>L27+M27+N27</f>
        <v>0</v>
      </c>
      <c r="K27" s="31">
        <f t="shared" ref="K27:M28" si="1">0+0+0+0+0+0+0+0+0+0+0+0+0+0+0+0+0+0+0+0+0</f>
        <v>0</v>
      </c>
      <c r="L27" s="31">
        <f t="shared" si="1"/>
        <v>0</v>
      </c>
      <c r="M27" s="31">
        <f t="shared" si="1"/>
        <v>0</v>
      </c>
      <c r="N27" s="31">
        <v>0</v>
      </c>
    </row>
    <row r="28" spans="2:14" ht="30.75" thickBot="1" x14ac:dyDescent="0.3">
      <c r="B28" s="56">
        <v>9</v>
      </c>
      <c r="C28" s="151"/>
      <c r="D28" s="34" t="s">
        <v>32</v>
      </c>
      <c r="E28" s="62" t="s">
        <v>34</v>
      </c>
      <c r="F28" s="36">
        <v>1</v>
      </c>
      <c r="G28" s="36">
        <v>1440</v>
      </c>
      <c r="H28" s="36">
        <f t="shared" si="0"/>
        <v>0</v>
      </c>
      <c r="I28" s="36">
        <f t="shared" si="0"/>
        <v>0</v>
      </c>
      <c r="J28" s="36">
        <v>1</v>
      </c>
      <c r="K28" s="36">
        <v>1440</v>
      </c>
      <c r="L28" s="36">
        <f t="shared" si="1"/>
        <v>0</v>
      </c>
      <c r="M28" s="36">
        <f t="shared" si="1"/>
        <v>0</v>
      </c>
      <c r="N28" s="36">
        <v>1</v>
      </c>
    </row>
    <row r="29" spans="2:14" ht="15.75" thickBot="1" x14ac:dyDescent="0.3">
      <c r="B29" s="54">
        <v>10</v>
      </c>
      <c r="C29" s="135" t="s">
        <v>35</v>
      </c>
      <c r="D29" s="136"/>
      <c r="E29" s="137"/>
      <c r="F29" s="43">
        <f>2</f>
        <v>2</v>
      </c>
      <c r="G29" s="72">
        <f>342.4</f>
        <v>342.4</v>
      </c>
      <c r="H29" s="43">
        <f>2</f>
        <v>2</v>
      </c>
      <c r="I29" s="44">
        <f>342.4</f>
        <v>342.4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38" t="s">
        <v>36</v>
      </c>
      <c r="D30" s="139"/>
      <c r="E30" s="140"/>
      <c r="F30" s="49">
        <f>F21+F23+F25+F26+F27+F28+F29</f>
        <v>349</v>
      </c>
      <c r="G30" s="50">
        <f>G21+G23+G25+G26+G27+G28+G29</f>
        <v>4753.54</v>
      </c>
      <c r="H30" s="49">
        <f t="shared" ref="H30:N30" si="2">H21+H23+H25+H26+H27+H28+H29</f>
        <v>222</v>
      </c>
      <c r="I30" s="50">
        <f t="shared" si="2"/>
        <v>2134.21</v>
      </c>
      <c r="J30" s="49">
        <f t="shared" si="2"/>
        <v>36</v>
      </c>
      <c r="K30" s="51">
        <f t="shared" si="2"/>
        <v>2273.4</v>
      </c>
      <c r="L30" s="51">
        <f t="shared" si="2"/>
        <v>11</v>
      </c>
      <c r="M30" s="51">
        <f t="shared" si="2"/>
        <v>1</v>
      </c>
      <c r="N30" s="50">
        <f t="shared" si="2"/>
        <v>24</v>
      </c>
    </row>
    <row r="31" spans="2:14" ht="15.75" thickBot="1" x14ac:dyDescent="0.3">
      <c r="B31" s="56">
        <v>12</v>
      </c>
      <c r="C31" s="141" t="s">
        <v>37</v>
      </c>
      <c r="D31" s="142"/>
      <c r="E31" s="143"/>
      <c r="F31" s="46"/>
      <c r="G31" s="47"/>
      <c r="H31" s="46"/>
      <c r="I31" s="47"/>
      <c r="J31" s="46"/>
      <c r="K31" s="48"/>
      <c r="L31" s="48"/>
      <c r="M31" s="48"/>
      <c r="N31" s="47"/>
    </row>
    <row r="33" spans="6:16" x14ac:dyDescent="0.25">
      <c r="F33" s="7"/>
    </row>
    <row r="35" spans="6:16" x14ac:dyDescent="0.25">
      <c r="F35" s="119"/>
    </row>
    <row r="45" spans="6:16" x14ac:dyDescent="0.25">
      <c r="F45" s="178"/>
      <c r="G45" s="177"/>
      <c r="H45" s="178"/>
      <c r="I45" s="177"/>
      <c r="J45" s="178"/>
      <c r="K45" s="177"/>
      <c r="L45" s="178"/>
      <c r="M45" s="178"/>
      <c r="N45" s="178"/>
      <c r="O45" s="39"/>
      <c r="P45" s="39"/>
    </row>
    <row r="46" spans="6:16" x14ac:dyDescent="0.25">
      <c r="F46" s="178"/>
      <c r="G46" s="177"/>
      <c r="H46" s="178"/>
      <c r="I46" s="177"/>
      <c r="J46" s="178"/>
      <c r="K46" s="177"/>
      <c r="L46" s="178"/>
      <c r="M46" s="178"/>
      <c r="N46" s="178"/>
      <c r="O46" s="39"/>
      <c r="P46" s="39"/>
    </row>
    <row r="47" spans="6:16" x14ac:dyDescent="0.25">
      <c r="F47" s="178"/>
      <c r="G47" s="177"/>
      <c r="H47" s="178"/>
      <c r="I47" s="177"/>
      <c r="J47" s="178"/>
      <c r="K47" s="177"/>
      <c r="L47" s="178"/>
      <c r="M47" s="178"/>
      <c r="N47" s="178"/>
      <c r="O47" s="39"/>
      <c r="P47" s="39"/>
    </row>
    <row r="48" spans="6:16" x14ac:dyDescent="0.25">
      <c r="F48" s="178"/>
      <c r="G48" s="177"/>
      <c r="H48" s="178"/>
      <c r="I48" s="177"/>
      <c r="J48" s="178"/>
      <c r="K48" s="177"/>
      <c r="L48" s="178"/>
      <c r="M48" s="178"/>
      <c r="N48" s="178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1"/>
  <sheetViews>
    <sheetView tabSelected="1" view="pageBreakPreview" topLeftCell="A11" zoomScale="90" zoomScaleNormal="100" zoomScaleSheetLayoutView="90" workbookViewId="0">
      <selection activeCell="B24" sqref="B2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2" t="s">
        <v>70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4"/>
    </row>
    <row r="9" spans="3:18" ht="22.5" customHeight="1" x14ac:dyDescent="0.25">
      <c r="C9" s="195" t="s">
        <v>53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7"/>
    </row>
    <row r="10" spans="3:18" ht="22.5" customHeight="1" x14ac:dyDescent="0.3">
      <c r="C10" s="179" t="s">
        <v>66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3"/>
      <c r="Q10" s="13"/>
      <c r="R10" s="14"/>
    </row>
    <row r="11" spans="3:18" ht="16.5" customHeight="1" x14ac:dyDescent="0.25">
      <c r="C11" s="181" t="s">
        <v>38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69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8" t="s">
        <v>16</v>
      </c>
      <c r="D15" s="200" t="s">
        <v>17</v>
      </c>
      <c r="E15" s="201"/>
      <c r="F15" s="202"/>
      <c r="G15" s="209" t="s">
        <v>43</v>
      </c>
      <c r="H15" s="210"/>
      <c r="I15" s="211" t="s">
        <v>44</v>
      </c>
      <c r="J15" s="212"/>
      <c r="K15" s="212"/>
      <c r="L15" s="212"/>
      <c r="M15" s="212"/>
      <c r="N15" s="213"/>
      <c r="O15" s="210" t="s">
        <v>45</v>
      </c>
      <c r="P15" s="214"/>
      <c r="Q15" s="209" t="s">
        <v>46</v>
      </c>
      <c r="R15" s="214"/>
    </row>
    <row r="16" spans="3:18" ht="15" customHeight="1" x14ac:dyDescent="0.25">
      <c r="C16" s="199"/>
      <c r="D16" s="203"/>
      <c r="E16" s="204"/>
      <c r="F16" s="205"/>
      <c r="G16" s="215" t="s">
        <v>19</v>
      </c>
      <c r="H16" s="218" t="s">
        <v>20</v>
      </c>
      <c r="I16" s="226" t="s">
        <v>19</v>
      </c>
      <c r="J16" s="191" t="s">
        <v>20</v>
      </c>
      <c r="K16" s="227" t="s">
        <v>42</v>
      </c>
      <c r="L16" s="227"/>
      <c r="M16" s="227"/>
      <c r="N16" s="228"/>
      <c r="O16" s="188" t="s">
        <v>19</v>
      </c>
      <c r="P16" s="221" t="s">
        <v>20</v>
      </c>
      <c r="Q16" s="215" t="s">
        <v>19</v>
      </c>
      <c r="R16" s="221" t="s">
        <v>20</v>
      </c>
    </row>
    <row r="17" spans="3:20" ht="15" customHeight="1" x14ac:dyDescent="0.25">
      <c r="C17" s="199"/>
      <c r="D17" s="203"/>
      <c r="E17" s="204"/>
      <c r="F17" s="205"/>
      <c r="G17" s="216"/>
      <c r="H17" s="219"/>
      <c r="I17" s="226"/>
      <c r="J17" s="191"/>
      <c r="K17" s="168" t="s">
        <v>41</v>
      </c>
      <c r="L17" s="224" t="s">
        <v>26</v>
      </c>
      <c r="M17" s="224"/>
      <c r="N17" s="225"/>
      <c r="O17" s="189"/>
      <c r="P17" s="222"/>
      <c r="Q17" s="216"/>
      <c r="R17" s="222"/>
    </row>
    <row r="18" spans="3:20" ht="87" customHeight="1" x14ac:dyDescent="0.25">
      <c r="C18" s="199"/>
      <c r="D18" s="206"/>
      <c r="E18" s="207"/>
      <c r="F18" s="208"/>
      <c r="G18" s="217"/>
      <c r="H18" s="220"/>
      <c r="I18" s="226"/>
      <c r="J18" s="191"/>
      <c r="K18" s="168"/>
      <c r="L18" s="86" t="s">
        <v>39</v>
      </c>
      <c r="M18" s="86" t="s">
        <v>63</v>
      </c>
      <c r="N18" s="87" t="s">
        <v>40</v>
      </c>
      <c r="O18" s="190"/>
      <c r="P18" s="223"/>
      <c r="Q18" s="217"/>
      <c r="R18" s="223"/>
    </row>
    <row r="19" spans="3:20" s="7" customFormat="1" ht="15.75" thickBot="1" x14ac:dyDescent="0.3">
      <c r="C19" s="199"/>
      <c r="D19" s="183">
        <v>1</v>
      </c>
      <c r="E19" s="184"/>
      <c r="F19" s="185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20" ht="33" customHeight="1" x14ac:dyDescent="0.25">
      <c r="C20" s="27">
        <v>1</v>
      </c>
      <c r="D20" s="229" t="s">
        <v>28</v>
      </c>
      <c r="E20" s="232" t="s">
        <v>31</v>
      </c>
      <c r="F20" s="99" t="s">
        <v>33</v>
      </c>
      <c r="G20" s="31">
        <f>763+80</f>
        <v>843</v>
      </c>
      <c r="H20" s="113">
        <f>4704+400</f>
        <v>5104</v>
      </c>
      <c r="I20" s="103">
        <v>139</v>
      </c>
      <c r="J20" s="94">
        <v>560</v>
      </c>
      <c r="K20" s="94">
        <v>83</v>
      </c>
      <c r="L20" s="94">
        <v>23</v>
      </c>
      <c r="M20" s="94">
        <v>16</v>
      </c>
      <c r="N20" s="95">
        <v>17</v>
      </c>
      <c r="O20" s="31">
        <f>417+53</f>
        <v>470</v>
      </c>
      <c r="P20" s="113">
        <f>2126.798+265</f>
        <v>2391.7979999999998</v>
      </c>
      <c r="Q20" s="116">
        <f>273+8</f>
        <v>281</v>
      </c>
      <c r="R20" s="113">
        <f>1194.087+40</f>
        <v>1234.087</v>
      </c>
    </row>
    <row r="21" spans="3:20" ht="33" customHeight="1" x14ac:dyDescent="0.25">
      <c r="C21" s="28">
        <v>2</v>
      </c>
      <c r="D21" s="230"/>
      <c r="E21" s="233"/>
      <c r="F21" s="100" t="s">
        <v>34</v>
      </c>
      <c r="G21" s="25">
        <f>751+166</f>
        <v>917</v>
      </c>
      <c r="H21" s="26">
        <f>14859+938</f>
        <v>15797</v>
      </c>
      <c r="I21" s="104">
        <f>22+13</f>
        <v>35</v>
      </c>
      <c r="J21" s="115">
        <f>5413+68</f>
        <v>5481</v>
      </c>
      <c r="K21" s="12">
        <f>19+7</f>
        <v>26</v>
      </c>
      <c r="L21" s="12">
        <v>0</v>
      </c>
      <c r="M21" s="12">
        <v>0</v>
      </c>
      <c r="N21" s="91">
        <f>3+6</f>
        <v>9</v>
      </c>
      <c r="O21" s="25">
        <f>508+100</f>
        <v>608</v>
      </c>
      <c r="P21" s="26">
        <f>2418.297+561</f>
        <v>2979.297</v>
      </c>
      <c r="Q21" s="117">
        <f>201+37</f>
        <v>238</v>
      </c>
      <c r="R21" s="26">
        <f>991.564+208</f>
        <v>1199.5639999999999</v>
      </c>
    </row>
    <row r="22" spans="3:20" ht="33" customHeight="1" x14ac:dyDescent="0.25">
      <c r="C22" s="28">
        <v>3</v>
      </c>
      <c r="D22" s="230"/>
      <c r="E22" s="186" t="s">
        <v>32</v>
      </c>
      <c r="F22" s="101" t="s">
        <v>33</v>
      </c>
      <c r="G22" s="25">
        <v>52</v>
      </c>
      <c r="H22" s="26">
        <v>553</v>
      </c>
      <c r="I22" s="104">
        <v>10</v>
      </c>
      <c r="J22" s="12">
        <v>250</v>
      </c>
      <c r="K22" s="12">
        <v>7</v>
      </c>
      <c r="L22" s="12">
        <v>3</v>
      </c>
      <c r="M22" s="12">
        <v>0</v>
      </c>
      <c r="N22" s="91">
        <v>0</v>
      </c>
      <c r="O22" s="25">
        <v>5</v>
      </c>
      <c r="P22" s="26">
        <v>41.620000000000005</v>
      </c>
      <c r="Q22" s="25">
        <v>3</v>
      </c>
      <c r="R22" s="106">
        <v>22.48</v>
      </c>
    </row>
    <row r="23" spans="3:20" ht="33" customHeight="1" thickBot="1" x14ac:dyDescent="0.3">
      <c r="C23" s="29">
        <v>4</v>
      </c>
      <c r="D23" s="231"/>
      <c r="E23" s="187"/>
      <c r="F23" s="102" t="s">
        <v>34</v>
      </c>
      <c r="G23" s="36">
        <f>28+4</f>
        <v>32</v>
      </c>
      <c r="H23" s="69">
        <f>560+48</f>
        <v>608</v>
      </c>
      <c r="I23" s="105">
        <f>1+1</f>
        <v>2</v>
      </c>
      <c r="J23" s="68">
        <f>125+5</f>
        <v>130</v>
      </c>
      <c r="K23" s="68">
        <f>1+1</f>
        <v>2</v>
      </c>
      <c r="L23" s="68">
        <v>0</v>
      </c>
      <c r="M23" s="68">
        <v>0</v>
      </c>
      <c r="N23" s="68">
        <v>1</v>
      </c>
      <c r="O23" s="36">
        <v>1</v>
      </c>
      <c r="P23" s="69">
        <v>17.239999999999998</v>
      </c>
      <c r="Q23" s="36">
        <v>2</v>
      </c>
      <c r="R23" s="37">
        <v>187.5</v>
      </c>
    </row>
    <row r="24" spans="3:20" ht="45" customHeight="1" x14ac:dyDescent="0.25">
      <c r="C24" s="27">
        <v>5</v>
      </c>
      <c r="D24" s="229" t="s">
        <v>29</v>
      </c>
      <c r="E24" s="30" t="s">
        <v>31</v>
      </c>
      <c r="F24" s="82" t="s">
        <v>34</v>
      </c>
      <c r="G24" s="31">
        <f>9+10</f>
        <v>19</v>
      </c>
      <c r="H24" s="114">
        <f>1366+340.9</f>
        <v>1706.9</v>
      </c>
      <c r="I24" s="108">
        <v>8</v>
      </c>
      <c r="J24" s="33">
        <v>1305.67</v>
      </c>
      <c r="K24" s="33">
        <v>2</v>
      </c>
      <c r="L24" s="33">
        <v>3</v>
      </c>
      <c r="M24" s="33">
        <v>0</v>
      </c>
      <c r="N24" s="109">
        <v>3</v>
      </c>
      <c r="O24" s="31">
        <v>1</v>
      </c>
      <c r="P24" s="32">
        <v>7.33</v>
      </c>
      <c r="Q24" s="31">
        <f>1+10</f>
        <v>11</v>
      </c>
      <c r="R24" s="113">
        <f>3+393</f>
        <v>396</v>
      </c>
    </row>
    <row r="25" spans="3:20" ht="45" customHeight="1" thickBot="1" x14ac:dyDescent="0.3">
      <c r="C25" s="29">
        <v>6</v>
      </c>
      <c r="D25" s="231"/>
      <c r="E25" s="34" t="s">
        <v>32</v>
      </c>
      <c r="F25" s="81" t="s">
        <v>34</v>
      </c>
      <c r="G25" s="36">
        <f>15+5</f>
        <v>20</v>
      </c>
      <c r="H25" s="69">
        <f>2191+847</f>
        <v>3038</v>
      </c>
      <c r="I25" s="110">
        <v>5</v>
      </c>
      <c r="J25" s="68">
        <v>1343</v>
      </c>
      <c r="K25" s="38">
        <v>1</v>
      </c>
      <c r="L25" s="38">
        <v>2</v>
      </c>
      <c r="M25" s="38">
        <v>0</v>
      </c>
      <c r="N25" s="105">
        <v>1</v>
      </c>
      <c r="O25" s="36">
        <f>1+3</f>
        <v>4</v>
      </c>
      <c r="P25" s="37">
        <f>93.45+645.4</f>
        <v>738.85</v>
      </c>
      <c r="Q25" s="36">
        <v>0</v>
      </c>
      <c r="R25" s="37">
        <v>0</v>
      </c>
      <c r="T25" s="121"/>
    </row>
    <row r="26" spans="3:20" ht="45" customHeight="1" x14ac:dyDescent="0.25">
      <c r="C26" s="27">
        <v>7</v>
      </c>
      <c r="D26" s="229" t="s">
        <v>30</v>
      </c>
      <c r="E26" s="30" t="s">
        <v>31</v>
      </c>
      <c r="F26" s="61" t="s">
        <v>34</v>
      </c>
      <c r="G26" s="89">
        <v>1</v>
      </c>
      <c r="H26" s="107">
        <v>288.60000000000002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1</v>
      </c>
      <c r="R26" s="118">
        <v>3.75</v>
      </c>
    </row>
    <row r="27" spans="3:20" ht="45" customHeight="1" thickBot="1" x14ac:dyDescent="0.3">
      <c r="C27" s="29">
        <v>8</v>
      </c>
      <c r="D27" s="231"/>
      <c r="E27" s="34" t="s">
        <v>32</v>
      </c>
      <c r="F27" s="62" t="s">
        <v>34</v>
      </c>
      <c r="G27" s="25">
        <v>5</v>
      </c>
      <c r="H27" s="106">
        <v>5018</v>
      </c>
      <c r="I27" s="110">
        <v>4</v>
      </c>
      <c r="J27" s="38">
        <v>4711</v>
      </c>
      <c r="K27" s="38">
        <v>0</v>
      </c>
      <c r="L27" s="38">
        <v>0</v>
      </c>
      <c r="M27" s="38">
        <v>0</v>
      </c>
      <c r="N27" s="69">
        <v>4</v>
      </c>
      <c r="O27" s="36">
        <v>0</v>
      </c>
      <c r="P27" s="37">
        <v>0</v>
      </c>
      <c r="Q27" s="36">
        <f>1+1</f>
        <v>2</v>
      </c>
      <c r="R27" s="69">
        <f>260+166</f>
        <v>426</v>
      </c>
    </row>
    <row r="28" spans="3:20" ht="51.75" customHeight="1" x14ac:dyDescent="0.25">
      <c r="C28" s="27">
        <v>9</v>
      </c>
      <c r="D28" s="229" t="s">
        <v>35</v>
      </c>
      <c r="E28" s="237" t="s">
        <v>47</v>
      </c>
      <c r="F28" s="238"/>
      <c r="G28" s="31">
        <v>2</v>
      </c>
      <c r="H28" s="32">
        <v>13964.8</v>
      </c>
      <c r="I28" s="108">
        <v>1</v>
      </c>
      <c r="J28" s="33">
        <v>564.79999999999995</v>
      </c>
      <c r="K28" s="33">
        <v>1</v>
      </c>
      <c r="L28" s="12">
        <v>0</v>
      </c>
      <c r="M28" s="12">
        <v>0</v>
      </c>
      <c r="N28" s="26">
        <v>0</v>
      </c>
      <c r="O28" s="25">
        <v>0</v>
      </c>
      <c r="P28" s="106">
        <v>0</v>
      </c>
      <c r="Q28" s="91">
        <v>0</v>
      </c>
      <c r="R28" s="106">
        <v>0</v>
      </c>
    </row>
    <row r="29" spans="3:20" ht="23.25" customHeight="1" x14ac:dyDescent="0.25">
      <c r="C29" s="28">
        <v>10</v>
      </c>
      <c r="D29" s="230"/>
      <c r="E29" s="239" t="s">
        <v>48</v>
      </c>
      <c r="F29" s="240"/>
      <c r="G29" s="25">
        <v>0</v>
      </c>
      <c r="H29" s="106">
        <v>0</v>
      </c>
      <c r="I29" s="90">
        <v>0</v>
      </c>
      <c r="J29" s="12">
        <v>0</v>
      </c>
      <c r="K29" s="12">
        <v>0</v>
      </c>
      <c r="L29" s="12">
        <v>0</v>
      </c>
      <c r="M29" s="12">
        <v>0</v>
      </c>
      <c r="N29" s="26">
        <v>0</v>
      </c>
      <c r="O29" s="25">
        <v>0</v>
      </c>
      <c r="P29" s="106">
        <v>0</v>
      </c>
      <c r="Q29" s="91">
        <v>0</v>
      </c>
      <c r="R29" s="106">
        <v>0</v>
      </c>
    </row>
    <row r="30" spans="3:20" ht="50.25" customHeight="1" x14ac:dyDescent="0.25">
      <c r="C30" s="28">
        <v>11</v>
      </c>
      <c r="D30" s="230"/>
      <c r="E30" s="239" t="s">
        <v>49</v>
      </c>
      <c r="F30" s="240"/>
      <c r="G30" s="25">
        <v>0</v>
      </c>
      <c r="H30" s="106">
        <v>0</v>
      </c>
      <c r="I30" s="93">
        <v>0</v>
      </c>
      <c r="J30" s="94">
        <v>0</v>
      </c>
      <c r="K30" s="94">
        <v>0</v>
      </c>
      <c r="L30" s="94">
        <v>0</v>
      </c>
      <c r="M30" s="94">
        <v>0</v>
      </c>
      <c r="N30" s="106">
        <v>0</v>
      </c>
      <c r="O30" s="25">
        <v>0</v>
      </c>
      <c r="P30" s="106">
        <v>0</v>
      </c>
      <c r="Q30" s="91">
        <v>0</v>
      </c>
      <c r="R30" s="106">
        <v>0</v>
      </c>
    </row>
    <row r="31" spans="3:20" ht="25.5" customHeight="1" x14ac:dyDescent="0.25">
      <c r="C31" s="28">
        <v>12</v>
      </c>
      <c r="D31" s="230"/>
      <c r="E31" s="239" t="s">
        <v>50</v>
      </c>
      <c r="F31" s="240"/>
      <c r="G31" s="25">
        <v>0</v>
      </c>
      <c r="H31" s="106">
        <v>0</v>
      </c>
      <c r="I31" s="90">
        <v>0</v>
      </c>
      <c r="J31" s="12">
        <v>0</v>
      </c>
      <c r="K31" s="12">
        <v>0</v>
      </c>
      <c r="L31" s="12">
        <v>0</v>
      </c>
      <c r="M31" s="12">
        <v>0</v>
      </c>
      <c r="N31" s="26">
        <v>0</v>
      </c>
      <c r="O31" s="25">
        <v>0</v>
      </c>
      <c r="P31" s="106">
        <v>0</v>
      </c>
      <c r="Q31" s="91">
        <v>0</v>
      </c>
      <c r="R31" s="12">
        <v>0</v>
      </c>
    </row>
    <row r="32" spans="3:20" ht="50.25" customHeight="1" x14ac:dyDescent="0.25">
      <c r="C32" s="28">
        <v>13</v>
      </c>
      <c r="D32" s="230"/>
      <c r="E32" s="239" t="s">
        <v>51</v>
      </c>
      <c r="F32" s="240"/>
      <c r="G32" s="89">
        <f>7</f>
        <v>7</v>
      </c>
      <c r="H32" s="107">
        <f>35</f>
        <v>35</v>
      </c>
      <c r="I32" s="93">
        <v>0</v>
      </c>
      <c r="J32" s="94">
        <v>0</v>
      </c>
      <c r="K32" s="94">
        <v>0</v>
      </c>
      <c r="L32" s="94">
        <v>0</v>
      </c>
      <c r="M32" s="94">
        <v>0</v>
      </c>
      <c r="N32" s="106">
        <v>0</v>
      </c>
      <c r="O32" s="89">
        <v>0</v>
      </c>
      <c r="P32" s="107">
        <v>0</v>
      </c>
      <c r="Q32" s="95">
        <v>0</v>
      </c>
      <c r="R32" s="107">
        <v>0</v>
      </c>
    </row>
    <row r="33" spans="3:18" ht="50.25" customHeight="1" thickBot="1" x14ac:dyDescent="0.3">
      <c r="C33" s="29">
        <v>14</v>
      </c>
      <c r="D33" s="231"/>
      <c r="E33" s="241" t="s">
        <v>52</v>
      </c>
      <c r="F33" s="242"/>
      <c r="G33" s="36">
        <f>18</f>
        <v>18</v>
      </c>
      <c r="H33" s="37">
        <f>90</f>
        <v>90</v>
      </c>
      <c r="I33" s="110">
        <v>0</v>
      </c>
      <c r="J33" s="38">
        <v>0</v>
      </c>
      <c r="K33" s="38">
        <v>0</v>
      </c>
      <c r="L33" s="38">
        <v>0</v>
      </c>
      <c r="M33" s="38">
        <v>0</v>
      </c>
      <c r="N33" s="69">
        <v>0</v>
      </c>
      <c r="O33" s="36">
        <v>0</v>
      </c>
      <c r="P33" s="37">
        <v>0</v>
      </c>
      <c r="Q33" s="105">
        <v>0</v>
      </c>
      <c r="R33" s="37">
        <v>0</v>
      </c>
    </row>
    <row r="34" spans="3:18" ht="21" customHeight="1" thickBot="1" x14ac:dyDescent="0.3">
      <c r="C34" s="78">
        <v>15</v>
      </c>
      <c r="D34" s="234" t="s">
        <v>36</v>
      </c>
      <c r="E34" s="235"/>
      <c r="F34" s="236"/>
      <c r="G34" s="79">
        <f>SUM(G20:G33)</f>
        <v>1916</v>
      </c>
      <c r="H34" s="79">
        <f>SUM(H20:H33)</f>
        <v>46203.3</v>
      </c>
      <c r="I34" s="79">
        <f t="shared" ref="I34:R34" si="0">SUM(I20:I33)</f>
        <v>204</v>
      </c>
      <c r="J34" s="79">
        <f t="shared" si="0"/>
        <v>14345.47</v>
      </c>
      <c r="K34" s="79">
        <f t="shared" si="0"/>
        <v>122</v>
      </c>
      <c r="L34" s="79">
        <f t="shared" si="0"/>
        <v>31</v>
      </c>
      <c r="M34" s="79">
        <f t="shared" si="0"/>
        <v>16</v>
      </c>
      <c r="N34" s="79">
        <f t="shared" si="0"/>
        <v>35</v>
      </c>
      <c r="O34" s="79">
        <f t="shared" si="0"/>
        <v>1089</v>
      </c>
      <c r="P34" s="79">
        <f t="shared" si="0"/>
        <v>6176.1349999999993</v>
      </c>
      <c r="Q34" s="79">
        <f t="shared" si="0"/>
        <v>538</v>
      </c>
      <c r="R34" s="80">
        <f t="shared" si="0"/>
        <v>3469.3809999999999</v>
      </c>
    </row>
    <row r="39" spans="3:18" x14ac:dyDescent="0.25">
      <c r="G39" s="120"/>
      <c r="H39" s="120"/>
      <c r="J39" s="120"/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2020-10-16T10:28:34Z</dcterms:modified>
</cp:coreProperties>
</file>