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3" l="1"/>
  <c r="H33" i="3"/>
  <c r="H32" i="3"/>
  <c r="G32" i="3"/>
  <c r="R27" i="3"/>
  <c r="Q27" i="3"/>
  <c r="R26" i="3"/>
  <c r="Q26" i="3"/>
  <c r="R24" i="3"/>
  <c r="Q24" i="3"/>
  <c r="O25" i="3"/>
  <c r="P25" i="3"/>
  <c r="P24" i="3"/>
  <c r="O24" i="3"/>
  <c r="K25" i="3"/>
  <c r="J25" i="3"/>
  <c r="I25" i="3"/>
  <c r="H25" i="3"/>
  <c r="G25" i="3"/>
  <c r="H24" i="3"/>
  <c r="G24" i="3"/>
  <c r="Q21" i="3"/>
  <c r="R21" i="3"/>
  <c r="R20" i="3"/>
  <c r="Q20" i="3"/>
  <c r="P21" i="3"/>
  <c r="O21" i="3"/>
  <c r="P20" i="3"/>
  <c r="O20" i="3"/>
  <c r="K23" i="3"/>
  <c r="J23" i="3"/>
  <c r="I23" i="3"/>
  <c r="M21" i="3"/>
  <c r="K21" i="3"/>
  <c r="J21" i="3"/>
  <c r="I21" i="3"/>
  <c r="H23" i="3"/>
  <c r="H21" i="3"/>
  <c r="H20" i="3"/>
  <c r="G23" i="3"/>
  <c r="G21" i="3"/>
  <c r="G20" i="3"/>
  <c r="I29" i="2"/>
  <c r="H29" i="2"/>
  <c r="G29" i="2"/>
  <c r="F29" i="2"/>
  <c r="I21" i="2"/>
  <c r="H21" i="2"/>
  <c r="G21" i="2"/>
  <c r="F21" i="2"/>
  <c r="J34" i="3" l="1"/>
  <c r="H34" i="3"/>
  <c r="I34" i="3"/>
  <c r="K34" i="3"/>
  <c r="L34" i="3"/>
  <c r="G34" i="3"/>
  <c r="F30" i="2" l="1"/>
  <c r="G30" i="2"/>
  <c r="B24" i="3" l="1"/>
  <c r="N30" i="2" l="1"/>
  <c r="M30" i="2"/>
  <c r="L30" i="2"/>
  <c r="K30" i="2"/>
  <c r="J30" i="2"/>
  <c r="I30" i="2"/>
  <c r="H30" i="2"/>
  <c r="R34" i="3" l="1"/>
  <c r="Q34" i="3"/>
  <c r="P34" i="3"/>
  <c r="O34" i="3"/>
  <c r="N34" i="3"/>
  <c r="M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<sst xmlns="http://schemas.openxmlformats.org/spreadsheetml/2006/main" count="127" uniqueCount="72">
  <si>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</si>
  <si>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</si>
  <si>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</si>
  <si>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</si>
  <si>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</si>
  <si>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</si>
  <si>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</si>
  <si>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</si>
  <si>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</si>
  <si>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</si>
  <si>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</si>
  <si>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</si>
  <si>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</si>
  <si>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</si>
  <si>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</si>
  <si>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</si>
  <si>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</si>
  <si>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</si>
  <si>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</si>
  <si>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</si>
  <si>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</si>
  <si>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</si>
  <si>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</si>
  <si>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</si>
  <si>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</si>
  <si>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</si>
  <si>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</si>
  <si>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</si>
  <si>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</si>
  <si>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</si>
  <si>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</si>
  <si>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</si>
  <si>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</si>
  <si>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</si>
  <si>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</si>
  <si>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</si>
  <si>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</si>
  <si>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</si>
  <si>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</si>
  <si>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</si>
  <si>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</si>
  <si>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</si>
  <si>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</si>
  <si>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</si>
  <si>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</si>
  <si>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</si>
  <si>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</si>
  <si>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</si>
  <si>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</si>
  <si>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</si>
  <si>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</si>
  <si>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</si>
  <si>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</si>
  <si>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</si>
  <si>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</si>
  <si>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</si>
  <si>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</si>
  <si>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</si>
  <si>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</si>
  <si>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</si>
  <si>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</si>
  <si>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</si>
  <si>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</si>
  <si>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</si>
  <si>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</si>
  <si>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</si>
  <si>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</si>
  <si>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</si>
  <si>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</si>
  <si>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              АО "Газпром газораспределение Краснодар"</t>
  </si>
  <si>
    <t>май 2020 г.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</si>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</sst>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" fontId="13" fillId="0" borderId="35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7" xfId="0" applyFont="1" applyBorder="1" applyAlignment="1"/>
    <xf numFmtId="0" fontId="1" fillId="0" borderId="39" xfId="0" applyFont="1" applyBorder="1" applyAlignment="1"/>
    <xf numFmtId="0" fontId="1" fillId="0" borderId="38" xfId="0" applyFont="1" applyBorder="1" applyAlignment="1"/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O15" sqref="O1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7" t="s">
        <v>67</v>
      </c>
      <c r="C8" s="128"/>
      <c r="D8" s="128"/>
      <c r="E8" s="128"/>
      <c r="F8" s="128"/>
      <c r="G8" s="128"/>
      <c r="H8" s="128"/>
      <c r="I8" s="128"/>
      <c r="J8" s="128"/>
      <c r="K8" s="129"/>
    </row>
    <row r="9" spans="2:17" ht="19.5" customHeight="1" x14ac:dyDescent="0.25">
      <c r="B9" s="130" t="s">
        <v>54</v>
      </c>
      <c r="C9" s="131"/>
      <c r="D9" s="131"/>
      <c r="E9" s="131"/>
      <c r="F9" s="131"/>
      <c r="G9" s="131"/>
      <c r="H9" s="131"/>
      <c r="I9" s="131"/>
      <c r="J9" s="131"/>
      <c r="K9" s="132"/>
    </row>
    <row r="10" spans="2:17" ht="15.75" customHeight="1" x14ac:dyDescent="0.3">
      <c r="B10" s="133" t="s">
        <v>68</v>
      </c>
      <c r="C10" s="134"/>
      <c r="D10" s="134"/>
      <c r="E10" s="134"/>
      <c r="F10" s="134"/>
      <c r="G10" s="134"/>
      <c r="H10" s="134"/>
      <c r="I10" s="134"/>
      <c r="J10" s="134"/>
      <c r="K10" s="135"/>
    </row>
    <row r="11" spans="2:17" ht="18" x14ac:dyDescent="0.25">
      <c r="B11" s="136" t="s">
        <v>15</v>
      </c>
      <c r="C11" s="137"/>
      <c r="D11" s="137"/>
      <c r="E11" s="137"/>
      <c r="F11" s="137"/>
      <c r="G11" s="137"/>
      <c r="H11" s="137"/>
      <c r="I11" s="137"/>
      <c r="J11" s="137"/>
      <c r="K11" s="138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26" t="s">
        <v>0</v>
      </c>
      <c r="C15" s="126" t="s">
        <v>1</v>
      </c>
      <c r="D15" s="126"/>
      <c r="E15" s="126" t="s">
        <v>4</v>
      </c>
      <c r="F15" s="126"/>
      <c r="G15" s="126"/>
      <c r="H15" s="126" t="s">
        <v>5</v>
      </c>
      <c r="I15" s="126"/>
      <c r="J15" s="126" t="s">
        <v>6</v>
      </c>
      <c r="K15" s="126"/>
      <c r="L15" s="2"/>
      <c r="M15" s="2"/>
      <c r="N15" s="2"/>
      <c r="O15" s="2"/>
      <c r="P15" s="2"/>
      <c r="Q15" s="3"/>
    </row>
    <row r="16" spans="2:17" ht="70.5" customHeight="1" x14ac:dyDescent="0.25">
      <c r="B16" s="126"/>
      <c r="C16" s="126" t="s">
        <v>2</v>
      </c>
      <c r="D16" s="126" t="s">
        <v>3</v>
      </c>
      <c r="E16" s="126" t="s">
        <v>7</v>
      </c>
      <c r="F16" s="126"/>
      <c r="G16" s="126" t="s">
        <v>10</v>
      </c>
      <c r="H16" s="126" t="s">
        <v>11</v>
      </c>
      <c r="I16" s="126" t="s">
        <v>12</v>
      </c>
      <c r="J16" s="126" t="s">
        <v>13</v>
      </c>
      <c r="K16" s="126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26"/>
      <c r="C17" s="126"/>
      <c r="D17" s="126"/>
      <c r="E17" s="5" t="s">
        <v>8</v>
      </c>
      <c r="F17" s="5" t="s">
        <v>9</v>
      </c>
      <c r="G17" s="126"/>
      <c r="H17" s="126"/>
      <c r="I17" s="126"/>
      <c r="J17" s="126"/>
      <c r="K17" s="126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1" zoomScale="110" zoomScaleNormal="100" zoomScaleSheetLayoutView="110" workbookViewId="0">
      <selection activeCell="I21" sqref="I21:I22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7" t="s">
        <v>65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9"/>
    </row>
    <row r="10" spans="2:14" ht="18" x14ac:dyDescent="0.25">
      <c r="B10" s="130" t="s">
        <v>64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1"/>
    </row>
    <row r="11" spans="2:14" ht="18.75" x14ac:dyDescent="0.3">
      <c r="B11" s="182" t="s">
        <v>66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</row>
    <row r="12" spans="2:14" ht="18" x14ac:dyDescent="0.25">
      <c r="B12" s="185" t="s">
        <v>38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7" t="s">
        <v>71</v>
      </c>
      <c r="N14" s="37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88" t="s">
        <v>16</v>
      </c>
      <c r="C16" s="188" t="s">
        <v>17</v>
      </c>
      <c r="D16" s="188"/>
      <c r="E16" s="190"/>
      <c r="F16" s="191" t="s">
        <v>18</v>
      </c>
      <c r="G16" s="192"/>
      <c r="H16" s="191" t="s">
        <v>21</v>
      </c>
      <c r="I16" s="192"/>
      <c r="J16" s="191" t="s">
        <v>22</v>
      </c>
      <c r="K16" s="193"/>
      <c r="L16" s="193"/>
      <c r="M16" s="193"/>
      <c r="N16" s="192"/>
    </row>
    <row r="17" spans="2:14" x14ac:dyDescent="0.25">
      <c r="B17" s="188"/>
      <c r="C17" s="188"/>
      <c r="D17" s="188"/>
      <c r="E17" s="190"/>
      <c r="F17" s="194" t="s">
        <v>19</v>
      </c>
      <c r="G17" s="195" t="s">
        <v>20</v>
      </c>
      <c r="H17" s="194" t="s">
        <v>19</v>
      </c>
      <c r="I17" s="195" t="s">
        <v>20</v>
      </c>
      <c r="J17" s="194" t="str">
        <f>F17</f>
        <v>количество</v>
      </c>
      <c r="K17" s="188" t="str">
        <f>I17</f>
        <v>объем, м3/час</v>
      </c>
      <c r="L17" s="188" t="s">
        <v>23</v>
      </c>
      <c r="M17" s="188"/>
      <c r="N17" s="195"/>
    </row>
    <row r="18" spans="2:14" ht="42.75" x14ac:dyDescent="0.25">
      <c r="B18" s="188"/>
      <c r="C18" s="188"/>
      <c r="D18" s="188"/>
      <c r="E18" s="190"/>
      <c r="F18" s="194"/>
      <c r="G18" s="195"/>
      <c r="H18" s="194"/>
      <c r="I18" s="195"/>
      <c r="J18" s="194"/>
      <c r="K18" s="188"/>
      <c r="L18" s="21" t="s">
        <v>24</v>
      </c>
      <c r="M18" s="21" t="s">
        <v>25</v>
      </c>
      <c r="N18" s="24" t="s">
        <v>26</v>
      </c>
    </row>
    <row r="19" spans="2:14" ht="15.75" thickBot="1" x14ac:dyDescent="0.3">
      <c r="B19" s="189"/>
      <c r="C19" s="189">
        <v>1</v>
      </c>
      <c r="D19" s="189"/>
      <c r="E19" s="196"/>
      <c r="F19" s="48">
        <v>2</v>
      </c>
      <c r="G19" s="49">
        <v>3</v>
      </c>
      <c r="H19" s="48">
        <v>4</v>
      </c>
      <c r="I19" s="49">
        <v>5</v>
      </c>
      <c r="J19" s="48">
        <v>6</v>
      </c>
      <c r="K19" s="23">
        <v>7</v>
      </c>
      <c r="L19" s="23">
        <v>8</v>
      </c>
      <c r="M19" s="23">
        <v>9</v>
      </c>
      <c r="N19" s="49">
        <v>10</v>
      </c>
    </row>
    <row r="20" spans="2:14" ht="15.75" thickBot="1" x14ac:dyDescent="0.3">
      <c r="B20" s="38">
        <v>1</v>
      </c>
      <c r="C20" s="150" t="s">
        <v>27</v>
      </c>
      <c r="D20" s="151"/>
      <c r="E20" s="152"/>
      <c r="F20" s="50"/>
      <c r="G20" s="51"/>
      <c r="H20" s="50"/>
      <c r="I20" s="51"/>
      <c r="J20" s="50"/>
      <c r="K20" s="52"/>
      <c r="L20" s="52"/>
      <c r="M20" s="52"/>
      <c r="N20" s="51"/>
    </row>
    <row r="21" spans="2:14" x14ac:dyDescent="0.25">
      <c r="B21" s="39">
        <v>2</v>
      </c>
      <c r="C21" s="153" t="s">
        <v>28</v>
      </c>
      <c r="D21" s="156" t="s">
        <v>31</v>
      </c>
      <c r="E21" s="42" t="s">
        <v>33</v>
      </c>
      <c r="F21" s="158">
        <f>305+3</f>
        <v>308</v>
      </c>
      <c r="G21" s="160">
        <f>1510.008+15</f>
        <v>1525.008</v>
      </c>
      <c r="H21" s="148">
        <f>273+3</f>
        <v>276</v>
      </c>
      <c r="I21" s="162">
        <f>1305.378+15</f>
        <v>1320.3779999999999</v>
      </c>
      <c r="J21" s="148">
        <v>32</v>
      </c>
      <c r="K21" s="164">
        <v>204.63000000000002</v>
      </c>
      <c r="L21" s="197">
        <v>16</v>
      </c>
      <c r="M21" s="197">
        <v>0</v>
      </c>
      <c r="N21" s="201">
        <v>16</v>
      </c>
    </row>
    <row r="22" spans="2:14" ht="30" x14ac:dyDescent="0.25">
      <c r="B22" s="40">
        <v>3</v>
      </c>
      <c r="C22" s="154"/>
      <c r="D22" s="157"/>
      <c r="E22" s="43" t="s">
        <v>34</v>
      </c>
      <c r="F22" s="159"/>
      <c r="G22" s="161"/>
      <c r="H22" s="149"/>
      <c r="I22" s="163"/>
      <c r="J22" s="149"/>
      <c r="K22" s="165"/>
      <c r="L22" s="198"/>
      <c r="M22" s="198"/>
      <c r="N22" s="202"/>
    </row>
    <row r="23" spans="2:14" x14ac:dyDescent="0.25">
      <c r="B23" s="40">
        <v>4</v>
      </c>
      <c r="C23" s="154"/>
      <c r="D23" s="170" t="s">
        <v>32</v>
      </c>
      <c r="E23" s="44" t="s">
        <v>33</v>
      </c>
      <c r="F23" s="172">
        <v>32</v>
      </c>
      <c r="G23" s="174">
        <v>261.01</v>
      </c>
      <c r="H23" s="166">
        <v>30</v>
      </c>
      <c r="I23" s="176">
        <v>238.33999999999997</v>
      </c>
      <c r="J23" s="166">
        <v>2</v>
      </c>
      <c r="K23" s="168">
        <v>22.67</v>
      </c>
      <c r="L23" s="203">
        <v>2</v>
      </c>
      <c r="M23" s="203">
        <v>0</v>
      </c>
      <c r="N23" s="205">
        <v>0</v>
      </c>
    </row>
    <row r="24" spans="2:14" ht="30.75" thickBot="1" x14ac:dyDescent="0.3">
      <c r="B24" s="41">
        <v>5</v>
      </c>
      <c r="C24" s="155"/>
      <c r="D24" s="171"/>
      <c r="E24" s="45" t="s">
        <v>34</v>
      </c>
      <c r="F24" s="173"/>
      <c r="G24" s="175"/>
      <c r="H24" s="167"/>
      <c r="I24" s="177"/>
      <c r="J24" s="167"/>
      <c r="K24" s="169"/>
      <c r="L24" s="204"/>
      <c r="M24" s="204"/>
      <c r="N24" s="206"/>
    </row>
    <row r="25" spans="2:14" ht="30" x14ac:dyDescent="0.25">
      <c r="B25" s="39">
        <v>6</v>
      </c>
      <c r="C25" s="153" t="s">
        <v>29</v>
      </c>
      <c r="D25" s="28" t="s">
        <v>31</v>
      </c>
      <c r="E25" s="46" t="s">
        <v>34</v>
      </c>
      <c r="F25" s="101">
        <v>0</v>
      </c>
      <c r="G25" s="102">
        <v>0</v>
      </c>
      <c r="H25" s="103">
        <v>0</v>
      </c>
      <c r="I25" s="104">
        <v>0</v>
      </c>
      <c r="J25" s="103">
        <v>0</v>
      </c>
      <c r="K25" s="105">
        <v>0</v>
      </c>
      <c r="L25" s="106">
        <v>0</v>
      </c>
      <c r="M25" s="106">
        <v>0</v>
      </c>
      <c r="N25" s="107">
        <v>0</v>
      </c>
    </row>
    <row r="26" spans="2:14" ht="30.75" thickBot="1" x14ac:dyDescent="0.3">
      <c r="B26" s="41">
        <v>7</v>
      </c>
      <c r="C26" s="155"/>
      <c r="D26" s="29" t="s">
        <v>32</v>
      </c>
      <c r="E26" s="47" t="s">
        <v>34</v>
      </c>
      <c r="F26" s="108">
        <v>2</v>
      </c>
      <c r="G26" s="109">
        <v>867.6</v>
      </c>
      <c r="H26" s="110">
        <v>1</v>
      </c>
      <c r="I26" s="111">
        <v>142.20000000000005</v>
      </c>
      <c r="J26" s="110">
        <v>1</v>
      </c>
      <c r="K26" s="112">
        <v>725.4</v>
      </c>
      <c r="L26" s="113">
        <v>1</v>
      </c>
      <c r="M26" s="113">
        <v>0</v>
      </c>
      <c r="N26" s="114">
        <v>0</v>
      </c>
    </row>
    <row r="27" spans="2:14" ht="30" x14ac:dyDescent="0.25">
      <c r="B27" s="39">
        <v>8</v>
      </c>
      <c r="C27" s="153" t="s">
        <v>30</v>
      </c>
      <c r="D27" s="28" t="s">
        <v>31</v>
      </c>
      <c r="E27" s="46" t="s">
        <v>34</v>
      </c>
      <c r="F27" s="101">
        <v>0</v>
      </c>
      <c r="G27" s="115">
        <v>0</v>
      </c>
      <c r="H27" s="103">
        <v>0</v>
      </c>
      <c r="I27" s="107">
        <v>0</v>
      </c>
      <c r="J27" s="103">
        <v>0</v>
      </c>
      <c r="K27" s="106">
        <v>0</v>
      </c>
      <c r="L27" s="106">
        <v>0</v>
      </c>
      <c r="M27" s="106">
        <v>0</v>
      </c>
      <c r="N27" s="107">
        <v>0</v>
      </c>
    </row>
    <row r="28" spans="2:14" ht="30.75" thickBot="1" x14ac:dyDescent="0.3">
      <c r="B28" s="41">
        <v>9</v>
      </c>
      <c r="C28" s="155"/>
      <c r="D28" s="29" t="s">
        <v>32</v>
      </c>
      <c r="E28" s="47" t="s">
        <v>34</v>
      </c>
      <c r="F28" s="108">
        <v>0</v>
      </c>
      <c r="G28" s="116">
        <v>0</v>
      </c>
      <c r="H28" s="110">
        <v>0</v>
      </c>
      <c r="I28" s="114">
        <v>0</v>
      </c>
      <c r="J28" s="110">
        <v>0</v>
      </c>
      <c r="K28" s="113">
        <v>0</v>
      </c>
      <c r="L28" s="113">
        <v>0</v>
      </c>
      <c r="M28" s="113">
        <v>0</v>
      </c>
      <c r="N28" s="114">
        <v>0</v>
      </c>
    </row>
    <row r="29" spans="2:14" ht="15.75" thickBot="1" x14ac:dyDescent="0.3">
      <c r="B29" s="39">
        <v>10</v>
      </c>
      <c r="C29" s="139" t="s">
        <v>35</v>
      </c>
      <c r="D29" s="140"/>
      <c r="E29" s="141"/>
      <c r="F29" s="117">
        <f>1</f>
        <v>1</v>
      </c>
      <c r="G29" s="118">
        <f>300</f>
        <v>300</v>
      </c>
      <c r="H29" s="119">
        <f>1</f>
        <v>1</v>
      </c>
      <c r="I29" s="120">
        <f>300</f>
        <v>300</v>
      </c>
      <c r="J29" s="119">
        <v>0</v>
      </c>
      <c r="K29" s="121">
        <v>0</v>
      </c>
      <c r="L29" s="122">
        <v>0</v>
      </c>
      <c r="M29" s="122">
        <v>0</v>
      </c>
      <c r="N29" s="120">
        <v>0</v>
      </c>
    </row>
    <row r="30" spans="2:14" ht="18.75" customHeight="1" thickBot="1" x14ac:dyDescent="0.3">
      <c r="B30" s="40">
        <v>11</v>
      </c>
      <c r="C30" s="142" t="s">
        <v>36</v>
      </c>
      <c r="D30" s="143"/>
      <c r="E30" s="144"/>
      <c r="F30" s="123">
        <f>F21+F23+F25+F26+F27+F28+F29</f>
        <v>343</v>
      </c>
      <c r="G30" s="124">
        <f>G21+G23+G25+G26+G27+G28+G29</f>
        <v>2953.6179999999999</v>
      </c>
      <c r="H30" s="123">
        <f t="shared" ref="H30:N30" si="0">H21+H23+H25+H26+H27+H28+H29</f>
        <v>308</v>
      </c>
      <c r="I30" s="124">
        <f t="shared" si="0"/>
        <v>2000.9179999999999</v>
      </c>
      <c r="J30" s="123">
        <f t="shared" si="0"/>
        <v>35</v>
      </c>
      <c r="K30" s="125">
        <f t="shared" si="0"/>
        <v>952.7</v>
      </c>
      <c r="L30" s="125">
        <f t="shared" si="0"/>
        <v>19</v>
      </c>
      <c r="M30" s="125">
        <f t="shared" si="0"/>
        <v>0</v>
      </c>
      <c r="N30" s="124">
        <f t="shared" si="0"/>
        <v>16</v>
      </c>
    </row>
    <row r="31" spans="2:14" ht="15.75" thickBot="1" x14ac:dyDescent="0.3">
      <c r="B31" s="41">
        <v>12</v>
      </c>
      <c r="C31" s="145" t="s">
        <v>37</v>
      </c>
      <c r="D31" s="146"/>
      <c r="E31" s="147"/>
      <c r="F31" s="34"/>
      <c r="G31" s="35"/>
      <c r="H31" s="34"/>
      <c r="I31" s="35"/>
      <c r="J31" s="34"/>
      <c r="K31" s="36"/>
      <c r="L31" s="36"/>
      <c r="M31" s="36"/>
      <c r="N31" s="35"/>
    </row>
    <row r="45" spans="6:16" x14ac:dyDescent="0.25">
      <c r="F45" s="200"/>
      <c r="G45" s="199"/>
      <c r="H45" s="200"/>
      <c r="I45" s="199"/>
      <c r="J45" s="200"/>
      <c r="K45" s="199"/>
      <c r="L45" s="200"/>
      <c r="M45" s="200"/>
      <c r="N45" s="200"/>
      <c r="O45" s="30"/>
      <c r="P45" s="30"/>
    </row>
    <row r="46" spans="6:16" x14ac:dyDescent="0.25">
      <c r="F46" s="200"/>
      <c r="G46" s="199"/>
      <c r="H46" s="200"/>
      <c r="I46" s="199"/>
      <c r="J46" s="200"/>
      <c r="K46" s="199"/>
      <c r="L46" s="200"/>
      <c r="M46" s="200"/>
      <c r="N46" s="200"/>
      <c r="O46" s="30"/>
      <c r="P46" s="30"/>
    </row>
    <row r="47" spans="6:16" x14ac:dyDescent="0.25">
      <c r="F47" s="200"/>
      <c r="G47" s="199"/>
      <c r="H47" s="200"/>
      <c r="I47" s="199"/>
      <c r="J47" s="200"/>
      <c r="K47" s="199"/>
      <c r="L47" s="200"/>
      <c r="M47" s="200"/>
      <c r="N47" s="200"/>
      <c r="O47" s="30"/>
      <c r="P47" s="30"/>
    </row>
    <row r="48" spans="6:16" x14ac:dyDescent="0.25">
      <c r="F48" s="200"/>
      <c r="G48" s="199"/>
      <c r="H48" s="200"/>
      <c r="I48" s="199"/>
      <c r="J48" s="200"/>
      <c r="K48" s="199"/>
      <c r="L48" s="200"/>
      <c r="M48" s="200"/>
      <c r="N48" s="200"/>
      <c r="O48" s="30"/>
      <c r="P48" s="30"/>
    </row>
    <row r="49" spans="6:16" x14ac:dyDescent="0.25">
      <c r="F49" s="31"/>
      <c r="G49" s="32"/>
      <c r="H49" s="31"/>
      <c r="I49" s="31"/>
      <c r="J49" s="31"/>
      <c r="K49" s="32"/>
      <c r="L49" s="31"/>
      <c r="M49" s="31"/>
      <c r="N49" s="31"/>
      <c r="O49" s="30"/>
      <c r="P49" s="30"/>
    </row>
    <row r="50" spans="6:16" x14ac:dyDescent="0.25">
      <c r="F50" s="33"/>
      <c r="G50" s="33"/>
      <c r="H50" s="31"/>
      <c r="I50" s="31"/>
      <c r="J50" s="31"/>
      <c r="K50" s="31"/>
      <c r="L50" s="31"/>
      <c r="M50" s="31"/>
      <c r="N50" s="31"/>
      <c r="O50" s="30"/>
      <c r="P50" s="30"/>
    </row>
    <row r="51" spans="6:16" x14ac:dyDescent="0.25">
      <c r="F51" s="31"/>
      <c r="G51" s="31"/>
      <c r="H51" s="31"/>
      <c r="I51" s="31"/>
      <c r="J51" s="31"/>
      <c r="K51" s="31"/>
      <c r="L51" s="31"/>
      <c r="M51" s="31"/>
      <c r="N51" s="31"/>
      <c r="O51" s="30"/>
      <c r="P51" s="30"/>
    </row>
    <row r="52" spans="6:16" x14ac:dyDescent="0.25">
      <c r="F52" s="31"/>
      <c r="G52" s="31"/>
      <c r="H52" s="31"/>
      <c r="I52" s="31"/>
      <c r="J52" s="31"/>
      <c r="K52" s="31"/>
      <c r="L52" s="31"/>
      <c r="M52" s="31"/>
      <c r="N52" s="31"/>
      <c r="O52" s="30"/>
      <c r="P52" s="30"/>
    </row>
    <row r="53" spans="6:16" x14ac:dyDescent="0.25">
      <c r="F53" s="31"/>
      <c r="G53" s="31"/>
      <c r="H53" s="31"/>
      <c r="I53" s="31"/>
      <c r="J53" s="31"/>
      <c r="K53" s="31"/>
      <c r="L53" s="31"/>
      <c r="M53" s="31"/>
      <c r="N53" s="31"/>
      <c r="O53" s="30"/>
      <c r="P53" s="30"/>
    </row>
    <row r="54" spans="6:16" x14ac:dyDescent="0.25">
      <c r="F54" s="32"/>
      <c r="G54" s="32"/>
      <c r="H54" s="32"/>
      <c r="I54" s="32"/>
      <c r="J54" s="32"/>
      <c r="K54" s="32"/>
      <c r="L54" s="32"/>
      <c r="M54" s="32"/>
      <c r="N54" s="32"/>
      <c r="O54" s="30"/>
      <c r="P54" s="30"/>
    </row>
    <row r="55" spans="6:16" x14ac:dyDescent="0.25"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6:16" x14ac:dyDescent="0.25"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B15" zoomScale="90" zoomScaleNormal="100" zoomScaleSheetLayoutView="90" workbookViewId="0">
      <selection activeCell="J27" sqref="J27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2" t="s">
        <v>69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4"/>
    </row>
    <row r="9" spans="3:18" ht="22.5" customHeight="1" x14ac:dyDescent="0.25">
      <c r="C9" s="225" t="s">
        <v>53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7"/>
    </row>
    <row r="10" spans="3:18" ht="22.5" customHeight="1" x14ac:dyDescent="0.3">
      <c r="C10" s="207" t="s">
        <v>66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12"/>
      <c r="Q10" s="12"/>
      <c r="R10" s="13"/>
    </row>
    <row r="11" spans="3:18" ht="16.5" customHeight="1" x14ac:dyDescent="0.25">
      <c r="C11" s="209" t="s">
        <v>38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37.5" x14ac:dyDescent="0.25">
      <c r="C13" s="7"/>
      <c r="Q13" s="53" t="s">
        <v>71</v>
      </c>
      <c r="R13" s="54">
        <v>2020</v>
      </c>
    </row>
    <row r="14" spans="3:18" ht="12" customHeight="1" thickBot="1" x14ac:dyDescent="0.3">
      <c r="C14" s="7"/>
      <c r="Q14" s="69"/>
      <c r="R14" s="69"/>
    </row>
    <row r="15" spans="3:18" ht="42" customHeight="1" x14ac:dyDescent="0.25">
      <c r="C15" s="228" t="s">
        <v>16</v>
      </c>
      <c r="D15" s="230" t="s">
        <v>17</v>
      </c>
      <c r="E15" s="231"/>
      <c r="F15" s="232"/>
      <c r="G15" s="239" t="s">
        <v>43</v>
      </c>
      <c r="H15" s="240"/>
      <c r="I15" s="241" t="s">
        <v>44</v>
      </c>
      <c r="J15" s="242"/>
      <c r="K15" s="242"/>
      <c r="L15" s="242"/>
      <c r="M15" s="242"/>
      <c r="N15" s="243"/>
      <c r="O15" s="239" t="s">
        <v>45</v>
      </c>
      <c r="P15" s="240"/>
      <c r="Q15" s="239" t="s">
        <v>46</v>
      </c>
      <c r="R15" s="240"/>
    </row>
    <row r="16" spans="3:18" ht="15" customHeight="1" x14ac:dyDescent="0.25">
      <c r="C16" s="229"/>
      <c r="D16" s="233"/>
      <c r="E16" s="234"/>
      <c r="F16" s="235"/>
      <c r="G16" s="216" t="s">
        <v>19</v>
      </c>
      <c r="H16" s="244" t="s">
        <v>20</v>
      </c>
      <c r="I16" s="216" t="s">
        <v>19</v>
      </c>
      <c r="J16" s="219" t="s">
        <v>20</v>
      </c>
      <c r="K16" s="251" t="s">
        <v>42</v>
      </c>
      <c r="L16" s="252"/>
      <c r="M16" s="252"/>
      <c r="N16" s="253"/>
      <c r="O16" s="216" t="s">
        <v>19</v>
      </c>
      <c r="P16" s="244" t="s">
        <v>20</v>
      </c>
      <c r="Q16" s="216" t="s">
        <v>19</v>
      </c>
      <c r="R16" s="244" t="s">
        <v>20</v>
      </c>
    </row>
    <row r="17" spans="2:18" ht="15" customHeight="1" x14ac:dyDescent="0.25">
      <c r="C17" s="229"/>
      <c r="D17" s="233"/>
      <c r="E17" s="234"/>
      <c r="F17" s="235"/>
      <c r="G17" s="217"/>
      <c r="H17" s="245"/>
      <c r="I17" s="217"/>
      <c r="J17" s="220"/>
      <c r="K17" s="189" t="s">
        <v>41</v>
      </c>
      <c r="L17" s="248" t="s">
        <v>26</v>
      </c>
      <c r="M17" s="249"/>
      <c r="N17" s="250"/>
      <c r="O17" s="217"/>
      <c r="P17" s="245"/>
      <c r="Q17" s="217"/>
      <c r="R17" s="245"/>
    </row>
    <row r="18" spans="2:18" ht="87" customHeight="1" x14ac:dyDescent="0.25">
      <c r="C18" s="229"/>
      <c r="D18" s="236"/>
      <c r="E18" s="237"/>
      <c r="F18" s="238"/>
      <c r="G18" s="218"/>
      <c r="H18" s="246"/>
      <c r="I18" s="218"/>
      <c r="J18" s="221"/>
      <c r="K18" s="247"/>
      <c r="L18" s="21" t="s">
        <v>39</v>
      </c>
      <c r="M18" s="21" t="s">
        <v>63</v>
      </c>
      <c r="N18" s="24" t="s">
        <v>40</v>
      </c>
      <c r="O18" s="218"/>
      <c r="P18" s="246"/>
      <c r="Q18" s="218"/>
      <c r="R18" s="246"/>
    </row>
    <row r="19" spans="2:18" s="7" customFormat="1" ht="15.75" thickBot="1" x14ac:dyDescent="0.3">
      <c r="C19" s="229"/>
      <c r="D19" s="211">
        <v>1</v>
      </c>
      <c r="E19" s="212"/>
      <c r="F19" s="213"/>
      <c r="G19" s="67">
        <v>2</v>
      </c>
      <c r="H19" s="68">
        <v>3</v>
      </c>
      <c r="I19" s="67">
        <v>4</v>
      </c>
      <c r="J19" s="22">
        <v>5</v>
      </c>
      <c r="K19" s="22">
        <v>6</v>
      </c>
      <c r="L19" s="22">
        <v>7</v>
      </c>
      <c r="M19" s="22">
        <v>8</v>
      </c>
      <c r="N19" s="68">
        <v>9</v>
      </c>
      <c r="O19" s="67">
        <v>10</v>
      </c>
      <c r="P19" s="68">
        <v>11</v>
      </c>
      <c r="Q19" s="67">
        <v>12</v>
      </c>
      <c r="R19" s="68">
        <v>13</v>
      </c>
    </row>
    <row r="20" spans="2:18" ht="36" customHeight="1" x14ac:dyDescent="0.25">
      <c r="C20" s="25">
        <v>1</v>
      </c>
      <c r="D20" s="254" t="s">
        <v>28</v>
      </c>
      <c r="E20" s="257" t="s">
        <v>31</v>
      </c>
      <c r="F20" s="62" t="s">
        <v>33</v>
      </c>
      <c r="G20" s="70">
        <f>1438+29</f>
        <v>1467</v>
      </c>
      <c r="H20" s="71">
        <f>8320.909+145</f>
        <v>8465.9089999999997</v>
      </c>
      <c r="I20" s="72">
        <v>176</v>
      </c>
      <c r="J20" s="73">
        <v>845.09000000000106</v>
      </c>
      <c r="K20" s="73">
        <v>62</v>
      </c>
      <c r="L20" s="73">
        <v>114</v>
      </c>
      <c r="M20" s="73">
        <v>0</v>
      </c>
      <c r="N20" s="74">
        <v>0</v>
      </c>
      <c r="O20" s="70">
        <f>500+2</f>
        <v>502</v>
      </c>
      <c r="P20" s="71">
        <f>2129.645+10</f>
        <v>2139.645</v>
      </c>
      <c r="Q20" s="75">
        <f>405+6</f>
        <v>411</v>
      </c>
      <c r="R20" s="71">
        <f>1742.38+30</f>
        <v>1772.38</v>
      </c>
    </row>
    <row r="21" spans="2:18" ht="36" customHeight="1" x14ac:dyDescent="0.25">
      <c r="C21" s="26">
        <v>2</v>
      </c>
      <c r="D21" s="255"/>
      <c r="E21" s="258"/>
      <c r="F21" s="63" t="s">
        <v>34</v>
      </c>
      <c r="G21" s="76">
        <f>85+147</f>
        <v>232</v>
      </c>
      <c r="H21" s="77">
        <f>722.203+801</f>
        <v>1523.203</v>
      </c>
      <c r="I21" s="72">
        <f>16+37</f>
        <v>53</v>
      </c>
      <c r="J21" s="78">
        <f>123.779+185</f>
        <v>308.779</v>
      </c>
      <c r="K21" s="79">
        <f>8+27</f>
        <v>35</v>
      </c>
      <c r="L21" s="79">
        <v>8</v>
      </c>
      <c r="M21" s="79">
        <f>0+10</f>
        <v>10</v>
      </c>
      <c r="N21" s="80">
        <v>0</v>
      </c>
      <c r="O21" s="76">
        <f>420+17</f>
        <v>437</v>
      </c>
      <c r="P21" s="77">
        <f>1931.53+94</f>
        <v>2025.53</v>
      </c>
      <c r="Q21" s="81">
        <f>191+52</f>
        <v>243</v>
      </c>
      <c r="R21" s="77">
        <f>756.094+283</f>
        <v>1039.0940000000001</v>
      </c>
    </row>
    <row r="22" spans="2:18" ht="36" customHeight="1" x14ac:dyDescent="0.25">
      <c r="C22" s="26">
        <v>3</v>
      </c>
      <c r="D22" s="255"/>
      <c r="E22" s="214" t="s">
        <v>32</v>
      </c>
      <c r="F22" s="64" t="s">
        <v>33</v>
      </c>
      <c r="G22" s="76">
        <v>25</v>
      </c>
      <c r="H22" s="77">
        <v>157.43</v>
      </c>
      <c r="I22" s="72">
        <v>7</v>
      </c>
      <c r="J22" s="79">
        <v>56.45</v>
      </c>
      <c r="K22" s="79">
        <v>6</v>
      </c>
      <c r="L22" s="79">
        <v>1</v>
      </c>
      <c r="M22" s="79">
        <v>0</v>
      </c>
      <c r="N22" s="80">
        <v>0</v>
      </c>
      <c r="O22" s="76">
        <v>9</v>
      </c>
      <c r="P22" s="77">
        <v>47.91</v>
      </c>
      <c r="Q22" s="76">
        <v>1</v>
      </c>
      <c r="R22" s="82">
        <v>3</v>
      </c>
    </row>
    <row r="23" spans="2:18" ht="36" customHeight="1" thickBot="1" x14ac:dyDescent="0.3">
      <c r="C23" s="27">
        <v>4</v>
      </c>
      <c r="D23" s="256"/>
      <c r="E23" s="215"/>
      <c r="F23" s="65" t="s">
        <v>34</v>
      </c>
      <c r="G23" s="76">
        <f>12+9</f>
        <v>21</v>
      </c>
      <c r="H23" s="83">
        <f>294.81+45</f>
        <v>339.81</v>
      </c>
      <c r="I23" s="72">
        <f>1+9</f>
        <v>10</v>
      </c>
      <c r="J23" s="79">
        <f>18.57+45</f>
        <v>63.57</v>
      </c>
      <c r="K23" s="79">
        <f>1+9</f>
        <v>10</v>
      </c>
      <c r="L23" s="79">
        <v>0</v>
      </c>
      <c r="M23" s="79">
        <v>0</v>
      </c>
      <c r="N23" s="80">
        <v>0</v>
      </c>
      <c r="O23" s="84">
        <v>14</v>
      </c>
      <c r="P23" s="83">
        <v>129.32</v>
      </c>
      <c r="Q23" s="84">
        <v>8</v>
      </c>
      <c r="R23" s="85">
        <v>35.459999999999994</v>
      </c>
    </row>
    <row r="24" spans="2:18" ht="36" customHeight="1" x14ac:dyDescent="0.25">
      <c r="B24" s="7">
        <f>21</f>
        <v>21</v>
      </c>
      <c r="C24" s="25">
        <v>5</v>
      </c>
      <c r="D24" s="254" t="s">
        <v>29</v>
      </c>
      <c r="E24" s="28" t="s">
        <v>31</v>
      </c>
      <c r="F24" s="66" t="s">
        <v>34</v>
      </c>
      <c r="G24" s="70">
        <f>11+11</f>
        <v>22</v>
      </c>
      <c r="H24" s="86">
        <f>1916.96+312.08</f>
        <v>2229.04</v>
      </c>
      <c r="I24" s="87">
        <v>6</v>
      </c>
      <c r="J24" s="88">
        <v>625.81999999999994</v>
      </c>
      <c r="K24" s="88">
        <v>3</v>
      </c>
      <c r="L24" s="88">
        <v>3</v>
      </c>
      <c r="M24" s="88">
        <v>0</v>
      </c>
      <c r="N24" s="89">
        <v>0</v>
      </c>
      <c r="O24" s="70">
        <f>2</f>
        <v>2</v>
      </c>
      <c r="P24" s="90">
        <f>70.33</f>
        <v>70.33</v>
      </c>
      <c r="Q24" s="70">
        <f>2</f>
        <v>2</v>
      </c>
      <c r="R24" s="71">
        <f>173</f>
        <v>173</v>
      </c>
    </row>
    <row r="25" spans="2:18" ht="36" customHeight="1" thickBot="1" x14ac:dyDescent="0.3">
      <c r="C25" s="27">
        <v>6</v>
      </c>
      <c r="D25" s="256"/>
      <c r="E25" s="29" t="s">
        <v>32</v>
      </c>
      <c r="F25" s="65" t="s">
        <v>34</v>
      </c>
      <c r="G25" s="84">
        <f>5+7</f>
        <v>12</v>
      </c>
      <c r="H25" s="83">
        <f>852.07+652</f>
        <v>1504.0700000000002</v>
      </c>
      <c r="I25" s="91">
        <f>4+1</f>
        <v>5</v>
      </c>
      <c r="J25" s="92">
        <f>771.87+135</f>
        <v>906.87</v>
      </c>
      <c r="K25" s="93">
        <f>1</f>
        <v>1</v>
      </c>
      <c r="L25" s="93">
        <v>4</v>
      </c>
      <c r="M25" s="93">
        <v>0</v>
      </c>
      <c r="N25" s="94">
        <v>0</v>
      </c>
      <c r="O25" s="84">
        <f>5</f>
        <v>5</v>
      </c>
      <c r="P25" s="85">
        <f>400.95</f>
        <v>400.95</v>
      </c>
      <c r="Q25" s="84">
        <v>2</v>
      </c>
      <c r="R25" s="85">
        <v>536</v>
      </c>
    </row>
    <row r="26" spans="2:18" ht="36" customHeight="1" x14ac:dyDescent="0.25">
      <c r="C26" s="25">
        <v>7</v>
      </c>
      <c r="D26" s="254" t="s">
        <v>30</v>
      </c>
      <c r="E26" s="28" t="s">
        <v>31</v>
      </c>
      <c r="F26" s="46" t="s">
        <v>34</v>
      </c>
      <c r="G26" s="95">
        <v>2</v>
      </c>
      <c r="H26" s="96">
        <v>1530.47</v>
      </c>
      <c r="I26" s="87">
        <v>2</v>
      </c>
      <c r="J26" s="88">
        <v>1530.47</v>
      </c>
      <c r="K26" s="88">
        <v>0</v>
      </c>
      <c r="L26" s="88">
        <v>2</v>
      </c>
      <c r="M26" s="88">
        <v>0</v>
      </c>
      <c r="N26" s="97">
        <v>0</v>
      </c>
      <c r="O26" s="95">
        <v>0</v>
      </c>
      <c r="P26" s="96">
        <v>0</v>
      </c>
      <c r="Q26" s="95">
        <f>2+1</f>
        <v>3</v>
      </c>
      <c r="R26" s="98">
        <f>67.154+194</f>
        <v>261.154</v>
      </c>
    </row>
    <row r="27" spans="2:18" ht="36" customHeight="1" thickBot="1" x14ac:dyDescent="0.3">
      <c r="C27" s="27">
        <v>8</v>
      </c>
      <c r="D27" s="256"/>
      <c r="E27" s="29" t="s">
        <v>32</v>
      </c>
      <c r="F27" s="47" t="s">
        <v>34</v>
      </c>
      <c r="G27" s="76">
        <v>2</v>
      </c>
      <c r="H27" s="82">
        <v>2776</v>
      </c>
      <c r="I27" s="91">
        <v>2</v>
      </c>
      <c r="J27" s="93">
        <v>2776</v>
      </c>
      <c r="K27" s="93">
        <v>0</v>
      </c>
      <c r="L27" s="93">
        <v>2</v>
      </c>
      <c r="M27" s="93">
        <v>0</v>
      </c>
      <c r="N27" s="83">
        <v>0</v>
      </c>
      <c r="O27" s="84">
        <v>0</v>
      </c>
      <c r="P27" s="85">
        <v>0</v>
      </c>
      <c r="Q27" s="84">
        <f>2+2</f>
        <v>4</v>
      </c>
      <c r="R27" s="83">
        <f>203+236</f>
        <v>439</v>
      </c>
    </row>
    <row r="28" spans="2:18" ht="51.75" customHeight="1" x14ac:dyDescent="0.25">
      <c r="C28" s="25">
        <v>9</v>
      </c>
      <c r="D28" s="254" t="s">
        <v>35</v>
      </c>
      <c r="E28" s="262" t="s">
        <v>47</v>
      </c>
      <c r="F28" s="263"/>
      <c r="G28" s="70">
        <v>0</v>
      </c>
      <c r="H28" s="90">
        <v>0</v>
      </c>
      <c r="I28" s="87">
        <v>0</v>
      </c>
      <c r="J28" s="88">
        <v>0</v>
      </c>
      <c r="K28" s="88">
        <v>0</v>
      </c>
      <c r="L28" s="79">
        <v>0</v>
      </c>
      <c r="M28" s="79">
        <v>0</v>
      </c>
      <c r="N28" s="77">
        <v>0</v>
      </c>
      <c r="O28" s="76">
        <v>0</v>
      </c>
      <c r="P28" s="82">
        <v>0</v>
      </c>
      <c r="Q28" s="80">
        <v>0</v>
      </c>
      <c r="R28" s="82">
        <v>0</v>
      </c>
    </row>
    <row r="29" spans="2:18" ht="23.25" customHeight="1" x14ac:dyDescent="0.25">
      <c r="C29" s="26">
        <v>10</v>
      </c>
      <c r="D29" s="255"/>
      <c r="E29" s="264" t="s">
        <v>48</v>
      </c>
      <c r="F29" s="265"/>
      <c r="G29" s="76">
        <v>0</v>
      </c>
      <c r="H29" s="82">
        <v>0</v>
      </c>
      <c r="I29" s="99">
        <v>0</v>
      </c>
      <c r="J29" s="79">
        <v>0</v>
      </c>
      <c r="K29" s="79">
        <v>0</v>
      </c>
      <c r="L29" s="79">
        <v>0</v>
      </c>
      <c r="M29" s="79">
        <v>0</v>
      </c>
      <c r="N29" s="77">
        <v>0</v>
      </c>
      <c r="O29" s="76">
        <v>0</v>
      </c>
      <c r="P29" s="82">
        <v>0</v>
      </c>
      <c r="Q29" s="80">
        <v>0</v>
      </c>
      <c r="R29" s="82">
        <v>0</v>
      </c>
    </row>
    <row r="30" spans="2:18" ht="50.25" customHeight="1" x14ac:dyDescent="0.25">
      <c r="C30" s="26">
        <v>11</v>
      </c>
      <c r="D30" s="255"/>
      <c r="E30" s="264" t="s">
        <v>49</v>
      </c>
      <c r="F30" s="265"/>
      <c r="G30" s="76">
        <v>0</v>
      </c>
      <c r="H30" s="82">
        <v>0</v>
      </c>
      <c r="I30" s="100">
        <v>0</v>
      </c>
      <c r="J30" s="73">
        <v>0</v>
      </c>
      <c r="K30" s="73">
        <v>0</v>
      </c>
      <c r="L30" s="73">
        <v>0</v>
      </c>
      <c r="M30" s="73">
        <v>0</v>
      </c>
      <c r="N30" s="82">
        <v>0</v>
      </c>
      <c r="O30" s="76">
        <v>0</v>
      </c>
      <c r="P30" s="82">
        <v>0</v>
      </c>
      <c r="Q30" s="80">
        <v>0</v>
      </c>
      <c r="R30" s="82">
        <v>0</v>
      </c>
    </row>
    <row r="31" spans="2:18" ht="25.5" customHeight="1" x14ac:dyDescent="0.25">
      <c r="C31" s="26">
        <v>12</v>
      </c>
      <c r="D31" s="255"/>
      <c r="E31" s="264" t="s">
        <v>50</v>
      </c>
      <c r="F31" s="265"/>
      <c r="G31" s="76">
        <v>0</v>
      </c>
      <c r="H31" s="82">
        <v>0</v>
      </c>
      <c r="I31" s="99">
        <v>0</v>
      </c>
      <c r="J31" s="79">
        <v>0</v>
      </c>
      <c r="K31" s="79">
        <v>0</v>
      </c>
      <c r="L31" s="79">
        <v>0</v>
      </c>
      <c r="M31" s="79">
        <v>0</v>
      </c>
      <c r="N31" s="77">
        <v>0</v>
      </c>
      <c r="O31" s="76">
        <v>0</v>
      </c>
      <c r="P31" s="82">
        <v>0</v>
      </c>
      <c r="Q31" s="80">
        <v>0</v>
      </c>
      <c r="R31" s="79">
        <v>0</v>
      </c>
    </row>
    <row r="32" spans="2:18" ht="50.25" customHeight="1" x14ac:dyDescent="0.25">
      <c r="C32" s="26">
        <v>13</v>
      </c>
      <c r="D32" s="255"/>
      <c r="E32" s="264" t="s">
        <v>51</v>
      </c>
      <c r="F32" s="265"/>
      <c r="G32" s="95">
        <f>1</f>
        <v>1</v>
      </c>
      <c r="H32" s="96">
        <f>5</f>
        <v>5</v>
      </c>
      <c r="I32" s="100">
        <v>0</v>
      </c>
      <c r="J32" s="73">
        <v>0</v>
      </c>
      <c r="K32" s="73">
        <v>0</v>
      </c>
      <c r="L32" s="73">
        <v>0</v>
      </c>
      <c r="M32" s="73">
        <v>0</v>
      </c>
      <c r="N32" s="82">
        <v>0</v>
      </c>
      <c r="O32" s="95">
        <v>0</v>
      </c>
      <c r="P32" s="96">
        <v>0</v>
      </c>
      <c r="Q32" s="74">
        <v>0</v>
      </c>
      <c r="R32" s="96">
        <v>0</v>
      </c>
    </row>
    <row r="33" spans="3:18" ht="50.25" customHeight="1" thickBot="1" x14ac:dyDescent="0.3">
      <c r="C33" s="27">
        <v>14</v>
      </c>
      <c r="D33" s="256"/>
      <c r="E33" s="266" t="s">
        <v>52</v>
      </c>
      <c r="F33" s="267"/>
      <c r="G33" s="84">
        <f>4</f>
        <v>4</v>
      </c>
      <c r="H33" s="85">
        <f>20</f>
        <v>20</v>
      </c>
      <c r="I33" s="91">
        <v>0</v>
      </c>
      <c r="J33" s="93">
        <v>0</v>
      </c>
      <c r="K33" s="93">
        <v>0</v>
      </c>
      <c r="L33" s="93">
        <v>0</v>
      </c>
      <c r="M33" s="93">
        <v>0</v>
      </c>
      <c r="N33" s="83">
        <v>0</v>
      </c>
      <c r="O33" s="84">
        <v>0</v>
      </c>
      <c r="P33" s="85">
        <v>0</v>
      </c>
      <c r="Q33" s="94">
        <v>0</v>
      </c>
      <c r="R33" s="85">
        <v>0</v>
      </c>
    </row>
    <row r="34" spans="3:18" ht="21" customHeight="1" thickBot="1" x14ac:dyDescent="0.3">
      <c r="C34" s="59">
        <v>15</v>
      </c>
      <c r="D34" s="259" t="s">
        <v>36</v>
      </c>
      <c r="E34" s="260"/>
      <c r="F34" s="261"/>
      <c r="G34" s="60">
        <f>SUM(G20:G33)</f>
        <v>1788</v>
      </c>
      <c r="H34" s="60">
        <f t="shared" ref="H34:L34" si="0">SUM(H20:H33)</f>
        <v>18550.932000000001</v>
      </c>
      <c r="I34" s="60">
        <f t="shared" si="0"/>
        <v>261</v>
      </c>
      <c r="J34" s="60">
        <f t="shared" si="0"/>
        <v>7113.0490000000009</v>
      </c>
      <c r="K34" s="60">
        <f t="shared" si="0"/>
        <v>117</v>
      </c>
      <c r="L34" s="60">
        <f t="shared" si="0"/>
        <v>134</v>
      </c>
      <c r="M34" s="60">
        <f t="shared" ref="M34:R34" si="1">SUM(M20:M33)</f>
        <v>10</v>
      </c>
      <c r="N34" s="60">
        <f t="shared" si="1"/>
        <v>0</v>
      </c>
      <c r="O34" s="60">
        <f t="shared" si="1"/>
        <v>969</v>
      </c>
      <c r="P34" s="60">
        <f t="shared" si="1"/>
        <v>4813.6849999999995</v>
      </c>
      <c r="Q34" s="60">
        <f t="shared" si="1"/>
        <v>674</v>
      </c>
      <c r="R34" s="61">
        <f t="shared" si="1"/>
        <v>4259.0879999999997</v>
      </c>
    </row>
    <row r="49" spans="7:18" x14ac:dyDescent="0.25"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7:18" x14ac:dyDescent="0.25"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7:18" x14ac:dyDescent="0.25"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7:18" x14ac:dyDescent="0.25">
      <c r="G52" s="31"/>
      <c r="H52" s="32"/>
      <c r="I52" s="31"/>
      <c r="J52" s="32"/>
      <c r="K52" s="31"/>
      <c r="L52" s="31"/>
      <c r="M52" s="31"/>
      <c r="N52" s="31"/>
      <c r="O52" s="31"/>
      <c r="P52" s="32"/>
      <c r="Q52" s="33"/>
      <c r="R52" s="32"/>
    </row>
    <row r="53" spans="7:18" x14ac:dyDescent="0.25">
      <c r="G53" s="31"/>
      <c r="H53" s="32"/>
      <c r="I53" s="31"/>
      <c r="J53" s="32"/>
      <c r="K53" s="31"/>
      <c r="L53" s="31"/>
      <c r="M53" s="31"/>
      <c r="N53" s="31"/>
      <c r="O53" s="31"/>
      <c r="P53" s="32"/>
      <c r="Q53" s="31"/>
      <c r="R53" s="32"/>
    </row>
    <row r="54" spans="7:18" x14ac:dyDescent="0.25">
      <c r="G54" s="31"/>
      <c r="H54" s="32"/>
      <c r="I54" s="31"/>
      <c r="J54" s="32"/>
      <c r="K54" s="31"/>
      <c r="L54" s="31"/>
      <c r="M54" s="31"/>
      <c r="N54" s="31"/>
      <c r="O54" s="31"/>
      <c r="P54" s="32"/>
      <c r="Q54" s="33"/>
      <c r="R54" s="55"/>
    </row>
    <row r="55" spans="7:18" x14ac:dyDescent="0.25">
      <c r="G55" s="31"/>
      <c r="H55" s="32"/>
      <c r="I55" s="31"/>
      <c r="J55" s="32"/>
      <c r="K55" s="31"/>
      <c r="L55" s="31"/>
      <c r="M55" s="31"/>
      <c r="N55" s="31"/>
      <c r="O55" s="31"/>
      <c r="P55" s="32"/>
      <c r="Q55" s="33"/>
      <c r="R55" s="55"/>
    </row>
    <row r="56" spans="7:18" x14ac:dyDescent="0.25">
      <c r="G56" s="31"/>
      <c r="H56" s="32"/>
      <c r="I56" s="31"/>
      <c r="J56" s="32"/>
      <c r="K56" s="31"/>
      <c r="L56" s="31"/>
      <c r="M56" s="31"/>
      <c r="N56" s="31"/>
      <c r="O56" s="31"/>
      <c r="P56" s="32"/>
      <c r="Q56" s="31"/>
      <c r="R56" s="32"/>
    </row>
    <row r="57" spans="7:18" x14ac:dyDescent="0.25">
      <c r="G57" s="31"/>
      <c r="H57" s="32"/>
      <c r="I57" s="31"/>
      <c r="J57" s="32"/>
      <c r="K57" s="31"/>
      <c r="L57" s="31"/>
      <c r="M57" s="31"/>
      <c r="N57" s="31"/>
      <c r="O57" s="31"/>
      <c r="P57" s="31"/>
      <c r="Q57" s="31"/>
      <c r="R57" s="32"/>
    </row>
    <row r="58" spans="7:18" x14ac:dyDescent="0.25">
      <c r="G58" s="31"/>
      <c r="H58" s="32"/>
      <c r="I58" s="31"/>
      <c r="J58" s="31"/>
      <c r="K58" s="31"/>
      <c r="L58" s="31"/>
      <c r="M58" s="31"/>
      <c r="N58" s="31"/>
      <c r="O58" s="31"/>
      <c r="P58" s="31"/>
      <c r="Q58" s="31"/>
      <c r="R58" s="32"/>
    </row>
    <row r="59" spans="7:18" x14ac:dyDescent="0.25">
      <c r="G59" s="31"/>
      <c r="H59" s="32"/>
      <c r="I59" s="31"/>
      <c r="J59" s="31"/>
      <c r="K59" s="31"/>
      <c r="L59" s="31"/>
      <c r="M59" s="31"/>
      <c r="N59" s="31"/>
      <c r="O59" s="31"/>
      <c r="P59" s="31"/>
      <c r="Q59" s="31"/>
      <c r="R59" s="32"/>
    </row>
    <row r="60" spans="7:18" x14ac:dyDescent="0.25">
      <c r="G60" s="31"/>
      <c r="H60" s="32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7:18" x14ac:dyDescent="0.25">
      <c r="G61" s="56"/>
      <c r="H61" s="57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7:18" x14ac:dyDescent="0.25">
      <c r="G62" s="56"/>
      <c r="H62" s="57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7:18" x14ac:dyDescent="0.25">
      <c r="G63" s="56"/>
      <c r="H63" s="57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7:18" x14ac:dyDescent="0.25">
      <c r="G64" s="56"/>
      <c r="H64" s="57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7:18" x14ac:dyDescent="0.25">
      <c r="G65" s="56"/>
      <c r="H65" s="57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7:18" x14ac:dyDescent="0.25"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7:18" x14ac:dyDescent="0.25"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7:18" x14ac:dyDescent="0.25"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7:18" x14ac:dyDescent="0.25"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7:18" x14ac:dyDescent="0.25"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7:18" x14ac:dyDescent="0.25"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2020-10-16T11:29:56Z</dcterms:modified>
</cp:coreProperties>
</file>